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นักทรัพยากรบุคคล (ออย)\งานบุคคล อบต.เขาขาว\333333333333333งานปีงบประมาณ 2563\37.ประเมินผลการปฏิบัติงาน (แบบใหม่)\"/>
    </mc:Choice>
  </mc:AlternateContent>
  <bookViews>
    <workbookView xWindow="0" yWindow="0" windowWidth="28800" windowHeight="11625"/>
  </bookViews>
  <sheets>
    <sheet name="เลขที่ตำแหน่ง สำนักงานปลัด" sheetId="4" r:id="rId1"/>
    <sheet name="เลขที่ตำแหน่ง กองคลัง" sheetId="5" r:id="rId2"/>
    <sheet name="เลขที่ตำแหน่ง กองช่าง" sheetId="6" r:id="rId3"/>
    <sheet name="เลฃที่ตำแหน่ง กองการศึกษาฯ" sheetId="7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7" l="1"/>
  <c r="D5" i="7"/>
  <c r="G5" i="7" s="1"/>
  <c r="H5" i="7"/>
  <c r="I5" i="7"/>
  <c r="J5" i="7"/>
  <c r="K5" i="7"/>
  <c r="M5" i="7"/>
  <c r="C6" i="7"/>
  <c r="H6" i="7"/>
  <c r="D7" i="7"/>
  <c r="G7" i="7" s="1"/>
  <c r="H7" i="7"/>
  <c r="I7" i="7"/>
  <c r="K7" i="7"/>
  <c r="M7" i="7" s="1"/>
  <c r="H8" i="7"/>
  <c r="B9" i="7"/>
  <c r="D9" i="7"/>
  <c r="G9" i="7" s="1"/>
  <c r="H9" i="7"/>
  <c r="I9" i="7"/>
  <c r="J9" i="7"/>
  <c r="M9" i="7"/>
  <c r="C10" i="7"/>
  <c r="B11" i="7"/>
  <c r="D11" i="7"/>
  <c r="E11" i="7"/>
  <c r="H11" i="7" s="1"/>
  <c r="G11" i="7"/>
  <c r="I11" i="7"/>
  <c r="J11" i="7"/>
  <c r="M11" i="7"/>
  <c r="D14" i="7"/>
  <c r="G14" i="7" s="1"/>
  <c r="E14" i="7"/>
  <c r="H14" i="7" s="1"/>
  <c r="F14" i="7"/>
  <c r="I14" i="7" s="1"/>
  <c r="J14" i="7"/>
  <c r="M14" i="7" s="1"/>
  <c r="B17" i="7"/>
  <c r="E17" i="7"/>
  <c r="H17" i="7" s="1"/>
  <c r="F17" i="7"/>
  <c r="I17" i="7" s="1"/>
  <c r="G17" i="7"/>
  <c r="G19" i="7"/>
  <c r="H19" i="7"/>
  <c r="I19" i="7"/>
  <c r="B24" i="7"/>
  <c r="F24" i="7"/>
  <c r="I24" i="7" s="1"/>
  <c r="G24" i="7"/>
  <c r="H24" i="7"/>
  <c r="M24" i="7"/>
  <c r="C25" i="7"/>
  <c r="B26" i="7"/>
  <c r="F26" i="7"/>
  <c r="G26" i="7"/>
  <c r="H26" i="7"/>
  <c r="I26" i="7"/>
  <c r="M26" i="7"/>
  <c r="C27" i="7"/>
  <c r="B28" i="7"/>
  <c r="C28" i="7"/>
  <c r="F28" i="7"/>
  <c r="G28" i="7"/>
  <c r="H28" i="7"/>
  <c r="I28" i="7"/>
  <c r="M28" i="7"/>
  <c r="B30" i="7"/>
  <c r="C30" i="7"/>
  <c r="F30" i="7"/>
  <c r="G30" i="7"/>
  <c r="I30" i="7"/>
  <c r="M30" i="7"/>
  <c r="B32" i="7"/>
  <c r="C32" i="7"/>
  <c r="F32" i="7"/>
  <c r="I32" i="7" s="1"/>
  <c r="G32" i="7"/>
  <c r="M32" i="7"/>
  <c r="C33" i="7"/>
  <c r="B37" i="7"/>
  <c r="C37" i="7"/>
  <c r="F37" i="7"/>
  <c r="G37" i="7"/>
  <c r="I37" i="7"/>
  <c r="M37" i="7"/>
  <c r="C38" i="7"/>
  <c r="B39" i="7"/>
  <c r="F39" i="7"/>
  <c r="I39" i="7" s="1"/>
  <c r="G39" i="7"/>
  <c r="M39" i="7"/>
  <c r="C40" i="7"/>
  <c r="B42" i="7"/>
  <c r="C42" i="7"/>
  <c r="E42" i="7"/>
  <c r="H42" i="7" s="1"/>
  <c r="F42" i="7"/>
  <c r="G42" i="7"/>
  <c r="I42" i="7"/>
  <c r="M42" i="7"/>
  <c r="B44" i="7"/>
  <c r="C44" i="7"/>
  <c r="E44" i="7"/>
  <c r="H44" i="7" s="1"/>
  <c r="F44" i="7"/>
  <c r="G44" i="7"/>
  <c r="I44" i="7"/>
  <c r="M44" i="7"/>
  <c r="G47" i="7"/>
  <c r="H47" i="7"/>
  <c r="I47" i="7"/>
  <c r="B52" i="7"/>
  <c r="F52" i="7"/>
  <c r="G52" i="7"/>
  <c r="I52" i="7"/>
  <c r="M52" i="7"/>
  <c r="C53" i="7"/>
  <c r="B54" i="7"/>
  <c r="F54" i="7"/>
  <c r="I54" i="7" s="1"/>
  <c r="G54" i="7"/>
  <c r="M54" i="7"/>
  <c r="C55" i="7"/>
  <c r="B57" i="7"/>
  <c r="F57" i="7"/>
  <c r="I57" i="7" s="1"/>
  <c r="G57" i="7"/>
  <c r="M57" i="7"/>
  <c r="C58" i="7"/>
  <c r="B59" i="7"/>
  <c r="F59" i="7"/>
  <c r="I59" i="7" s="1"/>
  <c r="G59" i="7"/>
  <c r="M59" i="7"/>
  <c r="C60" i="7"/>
  <c r="E62" i="7"/>
  <c r="F62" i="7"/>
  <c r="I62" i="7" s="1"/>
  <c r="G62" i="7"/>
  <c r="H62" i="7"/>
  <c r="C63" i="7"/>
  <c r="B65" i="7"/>
  <c r="C65" i="7"/>
  <c r="F65" i="7"/>
  <c r="G65" i="7"/>
  <c r="I65" i="7"/>
  <c r="M65" i="7"/>
  <c r="B67" i="7"/>
  <c r="F67" i="7"/>
  <c r="I67" i="7" s="1"/>
  <c r="G67" i="7"/>
  <c r="M67" i="7"/>
  <c r="C68" i="7"/>
  <c r="B5" i="6"/>
  <c r="D5" i="6"/>
  <c r="G5" i="6" s="1"/>
  <c r="H5" i="6"/>
  <c r="I5" i="6"/>
  <c r="J5" i="6"/>
  <c r="K5" i="6"/>
  <c r="M5" i="6"/>
  <c r="C6" i="6"/>
  <c r="H6" i="6"/>
  <c r="D7" i="6"/>
  <c r="G7" i="6" s="1"/>
  <c r="H7" i="6"/>
  <c r="I7" i="6"/>
  <c r="K7" i="6"/>
  <c r="M7" i="6"/>
  <c r="H8" i="6"/>
  <c r="H9" i="6"/>
  <c r="I9" i="6"/>
  <c r="M9" i="6"/>
  <c r="D11" i="6"/>
  <c r="G11" i="6" s="1"/>
  <c r="E11" i="6"/>
  <c r="H11" i="6" s="1"/>
  <c r="I11" i="6"/>
  <c r="J11" i="6"/>
  <c r="M11" i="6" s="1"/>
  <c r="C14" i="6"/>
  <c r="D14" i="6"/>
  <c r="G14" i="6" s="1"/>
  <c r="E14" i="6"/>
  <c r="H14" i="6" s="1"/>
  <c r="F14" i="6"/>
  <c r="I14" i="6" s="1"/>
  <c r="J14" i="6"/>
  <c r="M14" i="6" s="1"/>
  <c r="B16" i="6"/>
  <c r="C16" i="6"/>
  <c r="D16" i="6"/>
  <c r="G16" i="6" s="1"/>
  <c r="E16" i="6"/>
  <c r="H16" i="6" s="1"/>
  <c r="I16" i="6"/>
  <c r="J16" i="6"/>
  <c r="C17" i="6"/>
  <c r="B19" i="6"/>
  <c r="C19" i="6"/>
  <c r="D19" i="6"/>
  <c r="G19" i="6" s="1"/>
  <c r="E19" i="6"/>
  <c r="H19" i="6" s="1"/>
  <c r="I19" i="6"/>
  <c r="J19" i="6"/>
  <c r="M19" i="6" s="1"/>
  <c r="C20" i="6"/>
  <c r="B22" i="6"/>
  <c r="D22" i="6"/>
  <c r="G22" i="6" s="1"/>
  <c r="E22" i="6"/>
  <c r="H22" i="6" s="1"/>
  <c r="I22" i="6"/>
  <c r="J22" i="6"/>
  <c r="M22" i="6" s="1"/>
  <c r="C23" i="6"/>
  <c r="B24" i="6"/>
  <c r="C24" i="6"/>
  <c r="D24" i="6"/>
  <c r="E24" i="6"/>
  <c r="H24" i="6" s="1"/>
  <c r="G24" i="6"/>
  <c r="I24" i="6"/>
  <c r="J24" i="6"/>
  <c r="M24" i="6"/>
  <c r="C25" i="6"/>
  <c r="B26" i="6"/>
  <c r="C26" i="6"/>
  <c r="D26" i="6"/>
  <c r="G26" i="6" s="1"/>
  <c r="E26" i="6"/>
  <c r="H26" i="6" s="1"/>
  <c r="I26" i="6"/>
  <c r="J26" i="6"/>
  <c r="M26" i="6" s="1"/>
  <c r="C27" i="6"/>
  <c r="B28" i="6"/>
  <c r="C28" i="6"/>
  <c r="D28" i="6"/>
  <c r="G28" i="6" s="1"/>
  <c r="E28" i="6"/>
  <c r="H28" i="6" s="1"/>
  <c r="I28" i="6"/>
  <c r="J28" i="6"/>
  <c r="M28" i="6"/>
  <c r="C29" i="6"/>
  <c r="B30" i="6"/>
  <c r="C30" i="6"/>
  <c r="D30" i="6"/>
  <c r="G30" i="6" s="1"/>
  <c r="E30" i="6"/>
  <c r="H30" i="6" s="1"/>
  <c r="I30" i="6"/>
  <c r="J30" i="6"/>
  <c r="M30" i="6" s="1"/>
  <c r="C31" i="6"/>
  <c r="D32" i="6"/>
  <c r="G32" i="6" s="1"/>
  <c r="E32" i="6"/>
  <c r="H32" i="6" s="1"/>
  <c r="I32" i="6"/>
  <c r="J32" i="6"/>
  <c r="M32" i="6" s="1"/>
  <c r="D35" i="6"/>
  <c r="E35" i="6"/>
  <c r="H35" i="6" s="1"/>
  <c r="G35" i="6"/>
  <c r="I35" i="6"/>
  <c r="J35" i="6"/>
  <c r="M35" i="6"/>
  <c r="B5" i="5"/>
  <c r="D5" i="5"/>
  <c r="G5" i="5" s="1"/>
  <c r="H5" i="5"/>
  <c r="J5" i="5"/>
  <c r="K5" i="5"/>
  <c r="M5" i="5"/>
  <c r="C6" i="5"/>
  <c r="H6" i="5"/>
  <c r="B7" i="5"/>
  <c r="D7" i="5"/>
  <c r="G7" i="5" s="1"/>
  <c r="H7" i="5"/>
  <c r="J7" i="5"/>
  <c r="K7" i="5"/>
  <c r="M7" i="5" s="1"/>
  <c r="C8" i="5"/>
  <c r="H8" i="5"/>
  <c r="D9" i="5"/>
  <c r="G9" i="5" s="1"/>
  <c r="H9" i="5"/>
  <c r="J9" i="5"/>
  <c r="M9" i="5"/>
  <c r="D11" i="5"/>
  <c r="G11" i="5" s="1"/>
  <c r="E11" i="5"/>
  <c r="H11" i="5" s="1"/>
  <c r="J11" i="5"/>
  <c r="M11" i="5" s="1"/>
  <c r="D13" i="5"/>
  <c r="G13" i="5" s="1"/>
  <c r="E13" i="5"/>
  <c r="H13" i="5" s="1"/>
  <c r="M13" i="5"/>
  <c r="D15" i="5"/>
  <c r="G15" i="5" s="1"/>
  <c r="E15" i="5"/>
  <c r="H15" i="5" s="1"/>
  <c r="J15" i="5"/>
  <c r="C17" i="5"/>
  <c r="D17" i="5"/>
  <c r="E17" i="5"/>
  <c r="H17" i="5" s="1"/>
  <c r="F17" i="5"/>
  <c r="G17" i="5"/>
  <c r="M17" i="5"/>
  <c r="B20" i="5"/>
  <c r="D20" i="5"/>
  <c r="G20" i="5" s="1"/>
  <c r="F20" i="5"/>
  <c r="I20" i="5" s="1"/>
  <c r="H20" i="5"/>
  <c r="J20" i="5"/>
  <c r="M20" i="5" s="1"/>
  <c r="C21" i="5"/>
  <c r="D22" i="5"/>
  <c r="G22" i="5" s="1"/>
  <c r="F22" i="5"/>
  <c r="I22" i="5" s="1"/>
  <c r="H22" i="5"/>
  <c r="J22" i="5"/>
  <c r="M22" i="5" s="1"/>
  <c r="B24" i="5"/>
  <c r="D24" i="5"/>
  <c r="G24" i="5" s="1"/>
  <c r="E24" i="5"/>
  <c r="H24" i="5" s="1"/>
  <c r="F24" i="5"/>
  <c r="I24" i="5" s="1"/>
  <c r="J24" i="5"/>
  <c r="M24" i="5"/>
  <c r="C25" i="5"/>
  <c r="B26" i="5"/>
  <c r="D26" i="5"/>
  <c r="G26" i="5" s="1"/>
  <c r="E26" i="5"/>
  <c r="H26" i="5" s="1"/>
  <c r="F26" i="5"/>
  <c r="I26" i="5" s="1"/>
  <c r="J26" i="5"/>
  <c r="M26" i="5" s="1"/>
  <c r="C27" i="5"/>
  <c r="D28" i="5"/>
  <c r="G28" i="5" s="1"/>
  <c r="E28" i="5"/>
  <c r="H28" i="5" s="1"/>
  <c r="F28" i="5"/>
  <c r="I28" i="5"/>
  <c r="J28" i="5"/>
  <c r="M28" i="5" s="1"/>
  <c r="C29" i="5"/>
  <c r="B30" i="5"/>
  <c r="C30" i="5"/>
  <c r="D30" i="5"/>
  <c r="E30" i="5"/>
  <c r="H30" i="5" s="1"/>
  <c r="F30" i="5"/>
  <c r="I30" i="5" s="1"/>
  <c r="G30" i="5"/>
  <c r="J30" i="5"/>
  <c r="M30" i="5" s="1"/>
  <c r="C31" i="5"/>
  <c r="B32" i="5"/>
  <c r="D32" i="5"/>
  <c r="G32" i="5" s="1"/>
  <c r="E32" i="5"/>
  <c r="H32" i="5" s="1"/>
  <c r="F32" i="5"/>
  <c r="I32" i="5" s="1"/>
  <c r="J32" i="5"/>
  <c r="M32" i="5"/>
  <c r="C33" i="5"/>
  <c r="D5" i="4"/>
  <c r="G5" i="4" s="1"/>
  <c r="I5" i="4"/>
  <c r="J5" i="4"/>
  <c r="M5" i="4" s="1"/>
  <c r="K5" i="4"/>
  <c r="L5" i="4"/>
  <c r="B7" i="4"/>
  <c r="D7" i="4"/>
  <c r="G7" i="4" s="1"/>
  <c r="I7" i="4"/>
  <c r="J7" i="4"/>
  <c r="K7" i="4"/>
  <c r="C8" i="4"/>
  <c r="B12" i="4"/>
  <c r="D12" i="4"/>
  <c r="G12" i="4" s="1"/>
  <c r="I12" i="4"/>
  <c r="J12" i="4"/>
  <c r="K12" i="4"/>
  <c r="C13" i="4"/>
  <c r="B14" i="4"/>
  <c r="D14" i="4"/>
  <c r="G14" i="4" s="1"/>
  <c r="I14" i="4"/>
  <c r="J14" i="4"/>
  <c r="K14" i="4"/>
  <c r="C15" i="4"/>
  <c r="B16" i="4"/>
  <c r="D16" i="4"/>
  <c r="G16" i="4" s="1"/>
  <c r="I16" i="4"/>
  <c r="J16" i="4"/>
  <c r="K16" i="4"/>
  <c r="C17" i="4"/>
  <c r="B18" i="4"/>
  <c r="D18" i="4"/>
  <c r="G18" i="4" s="1"/>
  <c r="E18" i="4"/>
  <c r="H18" i="4" s="1"/>
  <c r="J18" i="4"/>
  <c r="M18" i="4" s="1"/>
  <c r="C19" i="4"/>
  <c r="D20" i="4"/>
  <c r="G20" i="4" s="1"/>
  <c r="E20" i="4"/>
  <c r="H20" i="4" s="1"/>
  <c r="J20" i="4"/>
  <c r="M20" i="4" s="1"/>
  <c r="D22" i="4"/>
  <c r="G22" i="4" s="1"/>
  <c r="E22" i="4"/>
  <c r="H22" i="4" s="1"/>
  <c r="I22" i="4"/>
  <c r="M22" i="4"/>
  <c r="C23" i="4"/>
  <c r="B24" i="4"/>
  <c r="D24" i="4"/>
  <c r="G24" i="4" s="1"/>
  <c r="E24" i="4"/>
  <c r="H24" i="4" s="1"/>
  <c r="I24" i="4"/>
  <c r="J24" i="4"/>
  <c r="M24" i="4" s="1"/>
  <c r="C25" i="4"/>
  <c r="D26" i="4"/>
  <c r="G26" i="4" s="1"/>
  <c r="E26" i="4"/>
  <c r="H26" i="4" s="1"/>
  <c r="J26" i="4"/>
  <c r="M26" i="4" s="1"/>
  <c r="C27" i="4"/>
  <c r="D28" i="4"/>
  <c r="G28" i="4" s="1"/>
  <c r="E28" i="4"/>
  <c r="H28" i="4" s="1"/>
  <c r="J28" i="4"/>
  <c r="M28" i="4" s="1"/>
  <c r="C29" i="4"/>
  <c r="B30" i="4"/>
  <c r="D30" i="4"/>
  <c r="G30" i="4" s="1"/>
  <c r="E30" i="4"/>
  <c r="H30" i="4" s="1"/>
  <c r="I30" i="4"/>
  <c r="J30" i="4"/>
  <c r="M30" i="4" s="1"/>
  <c r="C31" i="4"/>
  <c r="D32" i="4"/>
  <c r="G32" i="4" s="1"/>
  <c r="H32" i="4"/>
  <c r="I32" i="4"/>
  <c r="J32" i="4"/>
  <c r="M32" i="4" s="1"/>
  <c r="B35" i="4"/>
  <c r="C35" i="4"/>
  <c r="D35" i="4"/>
  <c r="G35" i="4" s="1"/>
  <c r="E35" i="4"/>
  <c r="H35" i="4" s="1"/>
  <c r="F35" i="4"/>
  <c r="I35" i="4" s="1"/>
  <c r="J35" i="4"/>
  <c r="M35" i="4" s="1"/>
  <c r="C36" i="4"/>
  <c r="B37" i="4"/>
  <c r="D37" i="4"/>
  <c r="G37" i="4" s="1"/>
  <c r="E37" i="4"/>
  <c r="H37" i="4" s="1"/>
  <c r="F37" i="4"/>
  <c r="I37" i="4" s="1"/>
  <c r="J37" i="4"/>
  <c r="M37" i="4" s="1"/>
  <c r="C38" i="4"/>
  <c r="B39" i="4"/>
  <c r="D39" i="4"/>
  <c r="G39" i="4" s="1"/>
  <c r="E39" i="4"/>
  <c r="H39" i="4" s="1"/>
  <c r="F39" i="4"/>
  <c r="I39" i="4" s="1"/>
  <c r="J39" i="4"/>
  <c r="M39" i="4" s="1"/>
  <c r="C40" i="4"/>
  <c r="B41" i="4"/>
  <c r="D41" i="4"/>
  <c r="G41" i="4" s="1"/>
  <c r="E41" i="4"/>
  <c r="H41" i="4" s="1"/>
  <c r="F41" i="4"/>
  <c r="I41" i="4" s="1"/>
  <c r="J41" i="4"/>
  <c r="M41" i="4" s="1"/>
  <c r="C42" i="4"/>
  <c r="B43" i="4"/>
  <c r="C43" i="4"/>
  <c r="D43" i="4"/>
  <c r="G43" i="4" s="1"/>
  <c r="E43" i="4"/>
  <c r="H43" i="4" s="1"/>
  <c r="F43" i="4"/>
  <c r="I43" i="4" s="1"/>
  <c r="J43" i="4"/>
  <c r="M43" i="4" s="1"/>
  <c r="C44" i="4"/>
  <c r="B45" i="4"/>
  <c r="C45" i="4"/>
  <c r="D45" i="4"/>
  <c r="G45" i="4" s="1"/>
  <c r="F45" i="4"/>
  <c r="I45" i="4" s="1"/>
  <c r="H45" i="4"/>
  <c r="J45" i="4"/>
  <c r="M45" i="4" s="1"/>
  <c r="C46" i="4"/>
  <c r="D47" i="4"/>
  <c r="G47" i="4" s="1"/>
  <c r="E47" i="4"/>
  <c r="H47" i="4" s="1"/>
  <c r="F47" i="4"/>
  <c r="I47" i="4" s="1"/>
  <c r="J47" i="4"/>
  <c r="M47" i="4" s="1"/>
  <c r="C48" i="4"/>
  <c r="G50" i="4"/>
  <c r="H50" i="4"/>
  <c r="I50" i="4"/>
  <c r="D53" i="4"/>
  <c r="G53" i="4" s="1"/>
  <c r="F53" i="4"/>
  <c r="I53" i="4" s="1"/>
  <c r="H53" i="4"/>
  <c r="J53" i="4"/>
  <c r="M53" i="4" s="1"/>
  <c r="D55" i="4"/>
  <c r="G55" i="4" s="1"/>
  <c r="E55" i="4"/>
  <c r="H55" i="4" s="1"/>
  <c r="F55" i="4"/>
  <c r="I55" i="4" s="1"/>
  <c r="J55" i="4"/>
  <c r="M55" i="4" s="1"/>
  <c r="C57" i="4"/>
  <c r="D57" i="4"/>
  <c r="G57" i="4" s="1"/>
  <c r="E57" i="4"/>
  <c r="H57" i="4" s="1"/>
  <c r="F57" i="4"/>
  <c r="I57" i="4" s="1"/>
  <c r="J57" i="4"/>
  <c r="M57" i="4" s="1"/>
  <c r="B59" i="4"/>
  <c r="C59" i="4"/>
  <c r="D59" i="4"/>
  <c r="G59" i="4" s="1"/>
  <c r="F59" i="4"/>
  <c r="I59" i="4" s="1"/>
  <c r="H59" i="4"/>
  <c r="J59" i="4"/>
  <c r="M59" i="4" s="1"/>
  <c r="B61" i="4"/>
  <c r="C61" i="4"/>
  <c r="D61" i="4"/>
  <c r="G61" i="4" s="1"/>
  <c r="F61" i="4"/>
  <c r="I61" i="4" s="1"/>
  <c r="H61" i="4"/>
  <c r="J61" i="4"/>
  <c r="M61" i="4" s="1"/>
  <c r="C62" i="4"/>
  <c r="C63" i="4"/>
  <c r="D63" i="4"/>
  <c r="G63" i="4" s="1"/>
  <c r="F63" i="4"/>
  <c r="I63" i="4" s="1"/>
  <c r="H63" i="4"/>
  <c r="J63" i="4"/>
  <c r="M63" i="4" s="1"/>
  <c r="G65" i="4"/>
  <c r="H65" i="4"/>
  <c r="I65" i="4"/>
  <c r="J65" i="4"/>
  <c r="M65" i="4"/>
  <c r="G67" i="4"/>
  <c r="H67" i="4"/>
  <c r="I67" i="4"/>
  <c r="J67" i="4"/>
  <c r="M67" i="4" s="1"/>
  <c r="G69" i="4"/>
  <c r="H69" i="4"/>
  <c r="I69" i="4"/>
  <c r="J69" i="4"/>
  <c r="M69" i="4" s="1"/>
  <c r="T77" i="4"/>
  <c r="M14" i="4" l="1"/>
  <c r="M7" i="4"/>
  <c r="M16" i="4"/>
</calcChain>
</file>

<file path=xl/sharedStrings.xml><?xml version="1.0" encoding="utf-8"?>
<sst xmlns="http://schemas.openxmlformats.org/spreadsheetml/2006/main" count="508" uniqueCount="138">
  <si>
    <t xml:space="preserve"> -</t>
  </si>
  <si>
    <t>คนงานประจำรถขยะ</t>
  </si>
  <si>
    <t>ม.3</t>
  </si>
  <si>
    <t>นายพิพัฒน์พงษ์  รักจันทร์</t>
  </si>
  <si>
    <t>นายศุภวัตร  ปลอดกรรม</t>
  </si>
  <si>
    <t>ม.6</t>
  </si>
  <si>
    <t>นายสุวัฒน์ชัย  ระดาวุธ</t>
  </si>
  <si>
    <t>คนงาน</t>
  </si>
  <si>
    <t>นายธีระพล  วงศิลป์</t>
  </si>
  <si>
    <t>พนักงานจ้างทั่วไป</t>
  </si>
  <si>
    <t>เงินค่าตอบแทน/เงินเพิ่มอื่นๆ</t>
  </si>
  <si>
    <t>เงินประจำตำแหน่ง</t>
  </si>
  <si>
    <t>ระดับ</t>
  </si>
  <si>
    <t>ตำแหน่ง</t>
  </si>
  <si>
    <t>เลขที่ตำแหน่ง</t>
  </si>
  <si>
    <t>หมายเหตุ</t>
  </si>
  <si>
    <t>เงินเดือน</t>
  </si>
  <si>
    <t>กรอบอัตรากำลังใหม่</t>
  </si>
  <si>
    <t>กรอบอัตรากำลังเดิม</t>
  </si>
  <si>
    <t>คุณวุฒิ
การศึกษา</t>
  </si>
  <si>
    <t>ชื่อ - สกุล</t>
  </si>
  <si>
    <t>ที่</t>
  </si>
  <si>
    <t>นายเกรียงศักดิ์  คำแหง</t>
  </si>
  <si>
    <t>นางสาวสุภาวดี  ศรีรักษา</t>
  </si>
  <si>
    <t>(ช่างยนต์)</t>
  </si>
  <si>
    <t>พนง.ขับเครื่องจักรกลขนาดเบา</t>
  </si>
  <si>
    <t>ปวส.</t>
  </si>
  <si>
    <t>นายสุรวิทย์  ศรทอง</t>
  </si>
  <si>
    <t>(ว่างเดิม)</t>
  </si>
  <si>
    <t>-</t>
  </si>
  <si>
    <t>พนักงานขับเครื่องจักรกลขนาดเบา</t>
  </si>
  <si>
    <t>พนักงานจ้างตามภารกิจ (ประเภทผู้มีทักษะ)</t>
  </si>
  <si>
    <t>บธ.บ.</t>
  </si>
  <si>
    <t>นางพิมพ์พิชชา  แก้ววิเชียร</t>
  </si>
  <si>
    <t>ผช.จพง.ป้องกันและบรรเทาฯ</t>
  </si>
  <si>
    <t>วท.บ.</t>
  </si>
  <si>
    <t>พนักงานจ้างตามภารกิจ (ประเภทผู้มีคุณวุฒิ)</t>
  </si>
  <si>
    <t>(เทคโนโลยีอิเล็กทรอนิกส์)</t>
  </si>
  <si>
    <t>ปง.</t>
  </si>
  <si>
    <t>จพง.ป้องกันและบรรเทาฯ</t>
  </si>
  <si>
    <t>อส.บ.</t>
  </si>
  <si>
    <t>สิบเอกอนันท์  สมัยแก้ว</t>
  </si>
  <si>
    <t>ปก.</t>
  </si>
  <si>
    <t>บธ.ม.</t>
  </si>
  <si>
    <t>ชก.</t>
  </si>
  <si>
    <t>นางสาววรรณา  จงอักษร</t>
  </si>
  <si>
    <t>นายสถิตย์  นุ้ยโส๊ะ</t>
  </si>
  <si>
    <t>น.บ.</t>
  </si>
  <si>
    <t>ร.บ.</t>
  </si>
  <si>
    <t>นายสมัชชา  นนทนาพันธ์</t>
  </si>
  <si>
    <t>(การเงินและบัญชี)</t>
  </si>
  <si>
    <t>นางสาวอาทิตยา  จันทร์เสน</t>
  </si>
  <si>
    <t>ศศ.บ.</t>
  </si>
  <si>
    <t>(นักบริหารงานทั่วไป)</t>
  </si>
  <si>
    <t>หัวหน้าฝ่ายสวัสดิการสังคม</t>
  </si>
  <si>
    <t>ต้น</t>
  </si>
  <si>
    <t>รป.ม.</t>
  </si>
  <si>
    <t>หัวหน้าฝ่ายบริหารงานทั่วไป</t>
  </si>
  <si>
    <t>หัวหน้าสำนักปลัด</t>
  </si>
  <si>
    <t>สำนักงานปลัดองค์การบริหารส่วนตำบล</t>
  </si>
  <si>
    <t>(นักบริหารงานท้องถิ่น)</t>
  </si>
  <si>
    <t>รองปลัด อบต.</t>
  </si>
  <si>
    <t>(รัฐศาสตร์)</t>
  </si>
  <si>
    <t>ปลัด อบต.</t>
  </si>
  <si>
    <t>กลาง</t>
  </si>
  <si>
    <t>ร.ม.</t>
  </si>
  <si>
    <t>นายไพรัช  พยาบาล</t>
  </si>
  <si>
    <t>นางเกศดา  บุญทรง</t>
  </si>
  <si>
    <t>คบ.</t>
  </si>
  <si>
    <t>(การขาย)</t>
  </si>
  <si>
    <t>ผช.จพง.การเงินและบัญชี</t>
  </si>
  <si>
    <t>ปวช.</t>
  </si>
  <si>
    <t>นางสาวนภัสนันท์  บุษบา</t>
  </si>
  <si>
    <t>ผช.จพง.ธุรการ</t>
  </si>
  <si>
    <t>ปง./ชง.</t>
  </si>
  <si>
    <t>(การบัญชี)</t>
  </si>
  <si>
    <t>นางเพลินจิตร  ชูดำ</t>
  </si>
  <si>
    <t xml:space="preserve"> </t>
  </si>
  <si>
    <t>ปก./ชก.</t>
  </si>
  <si>
    <t>(การเงิน)</t>
  </si>
  <si>
    <t>ศ.บ.</t>
  </si>
  <si>
    <t>นายอัครา  อมรเดโช</t>
  </si>
  <si>
    <t>นักวิชาการเงินและบัญชี</t>
  </si>
  <si>
    <t>นางสาวปัทมวรรณ  ถาวร</t>
  </si>
  <si>
    <t>(นักบริหารงานการคลัง)</t>
  </si>
  <si>
    <t>หัวหน้าฝ่ายการเงิน</t>
  </si>
  <si>
    <t>ผู้อำนวยการกองคลัง</t>
  </si>
  <si>
    <t>นายนิพนธ์  สุดปะกิ่ง</t>
  </si>
  <si>
    <t>(ไฟฟ้ากำลัง)</t>
  </si>
  <si>
    <t>นายณัฐพล  ศรีนุ่นวิเชียร</t>
  </si>
  <si>
    <t>ลูกจ้างประจำ</t>
  </si>
  <si>
    <t>เหล่าทหารการปืน</t>
  </si>
  <si>
    <t xml:space="preserve">นักเรียนจ่า พรรคนาวิน </t>
  </si>
  <si>
    <t>ชง.</t>
  </si>
  <si>
    <t>ประกาศนียบัตรหลักสูตร</t>
  </si>
  <si>
    <t>จ่าเอกอำนวย  นาคเกลี้ยง</t>
  </si>
  <si>
    <t>21-3-05-3701-001</t>
  </si>
  <si>
    <t>วิศวกรโยธา</t>
  </si>
  <si>
    <t>(นักบริหารงานช่าง)</t>
  </si>
  <si>
    <t>หัวหน้าฝ่ายก่อสร้าง</t>
  </si>
  <si>
    <t>ผู้อำนวยการกองช่าง</t>
  </si>
  <si>
    <t xml:space="preserve"> -42-</t>
  </si>
  <si>
    <t>เงินอุดหนุน+สมทบ</t>
  </si>
  <si>
    <t>ผู้ดูแลเด็ก (ทักษะ)</t>
  </si>
  <si>
    <t>พนักงานจ้างตามภารกิจ  (ประเภทผู้มีทักษะ)</t>
  </si>
  <si>
    <t>เงินอุดหนุน</t>
  </si>
  <si>
    <t>นางวิลัยลักษณ์  แซ่เบ่า</t>
  </si>
  <si>
    <t>ศูนย์พัฒนาเด็กเล็กบ้านไสส้าน</t>
  </si>
  <si>
    <t>ผู้ดูแลเด็ก (ทั่วไป)</t>
  </si>
  <si>
    <t xml:space="preserve">พนักงานจ้างทั่วไป </t>
  </si>
  <si>
    <t>ผู้ช่วย</t>
  </si>
  <si>
    <t>ครู</t>
  </si>
  <si>
    <t>ครูผู้ดูแลเด็ก</t>
  </si>
  <si>
    <t>(การศึกษาปฐมวัย)</t>
  </si>
  <si>
    <t>ครูผู้ดูแลด็ก</t>
  </si>
  <si>
    <t>นางศราทิพย์  รัตนบุรี</t>
  </si>
  <si>
    <t>ศูนย์พัฒนาเด็กเล็กบ้านทับนายเหลียว</t>
  </si>
  <si>
    <t xml:space="preserve"> -44-</t>
  </si>
  <si>
    <t>ค.ศ.1</t>
  </si>
  <si>
    <t>ศูนย์พัฒนาเด็กเล็กสวนสมเด็จย่า  90</t>
  </si>
  <si>
    <t>(บริหารธุรกิจ)</t>
  </si>
  <si>
    <t>นางสาวอริสา  สุขทอง</t>
  </si>
  <si>
    <t>พนักงานจ้างตามภารกิจ  (ประเภทผู้มีคุณวุฒิ)</t>
  </si>
  <si>
    <t>(คอมพิวเตอร์ธุรกิจ)</t>
  </si>
  <si>
    <t>นักวิชาการศึกษา</t>
  </si>
  <si>
    <t>(นักบริหารงานการศึกษา)</t>
  </si>
  <si>
    <t>(ศึกษาศาสตร์ การศึกษาชนบท)</t>
  </si>
  <si>
    <t>หน.ฝ่ายส่งเสริมการศึกษา ฯ</t>
  </si>
  <si>
    <t>นางสุดา  พรหมอินทร์</t>
  </si>
  <si>
    <t>ผู้อำนวยการกองการศึกษา ฯ</t>
  </si>
  <si>
    <t>ศศ.ม.</t>
  </si>
  <si>
    <t xml:space="preserve"> -43-</t>
  </si>
  <si>
    <t xml:space="preserve"> -38-</t>
  </si>
  <si>
    <t>เงินค่าตอบแทน/
เงินเพิ่มอื่นๆ</t>
  </si>
  <si>
    <r>
      <rPr>
        <b/>
        <u val="double"/>
        <sz val="22"/>
        <rFont val="TH SarabunIT๙"/>
        <family val="2"/>
      </rPr>
      <t>กองการศึกษา ศาสนา และวัฒนธรรม</t>
    </r>
    <r>
      <rPr>
        <u val="double"/>
        <sz val="22"/>
        <rFont val="TH SarabunIT๙"/>
        <family val="2"/>
      </rPr>
      <t xml:space="preserve"> </t>
    </r>
  </si>
  <si>
    <r>
      <rPr>
        <b/>
        <u val="double"/>
        <sz val="22"/>
        <color theme="1"/>
        <rFont val="TH SarabunIT๙"/>
        <family val="2"/>
      </rPr>
      <t>กองช่าง</t>
    </r>
    <r>
      <rPr>
        <u val="double"/>
        <sz val="22"/>
        <color theme="1"/>
        <rFont val="TH SarabunIT๙"/>
        <family val="2"/>
      </rPr>
      <t xml:space="preserve"> </t>
    </r>
  </si>
  <si>
    <t>บัญชีแสดงจัดคนลงสู่ตำแหน่งและการกำหนดเลขที่ตำแหน่งในส่วนราชการ</t>
  </si>
  <si>
    <r>
      <t>กองคลัง</t>
    </r>
    <r>
      <rPr>
        <u val="double"/>
        <sz val="22"/>
        <color theme="1"/>
        <rFont val="TH SarabunIT๙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</si>
</sst>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_);_(* \(#,##0\);_(* &quot;-&quot;??_);_(@_)"/>
    <numFmt numFmtId="188" formatCode="_(* #,##0.00_);_(* \(#,##0.00\);_(* &quot;-&quot;??_);_(@_)"/>
    <numFmt numFmtId="189" formatCode="#,##0_ ;\-#,##0\ 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20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name val="TH SarabunIT๙"/>
      <family val="2"/>
    </font>
    <font>
      <b/>
      <u/>
      <sz val="20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sz val="18"/>
      <name val="TH SarabunIT๙"/>
      <family val="2"/>
    </font>
    <font>
      <b/>
      <u/>
      <sz val="18"/>
      <color theme="1"/>
      <name val="TH SarabunIT๙"/>
      <family val="2"/>
    </font>
    <font>
      <sz val="18"/>
      <color rgb="FFFF0000"/>
      <name val="TH SarabunIT๙"/>
      <family val="2"/>
    </font>
    <font>
      <b/>
      <sz val="18"/>
      <name val="TH SarabunIT๙"/>
      <family val="2"/>
    </font>
    <font>
      <b/>
      <u/>
      <sz val="18"/>
      <name val="TH SarabunIT๙"/>
      <family val="2"/>
    </font>
    <font>
      <b/>
      <sz val="20"/>
      <name val="TH SarabunIT๙"/>
      <family val="2"/>
    </font>
    <font>
      <b/>
      <sz val="22"/>
      <name val="TH SarabunIT๙"/>
      <family val="2"/>
    </font>
    <font>
      <sz val="22"/>
      <name val="TH SarabunIT๙"/>
      <family val="2"/>
    </font>
    <font>
      <b/>
      <u val="double"/>
      <sz val="22"/>
      <name val="TH SarabunIT๙"/>
      <family val="2"/>
    </font>
    <font>
      <u val="double"/>
      <sz val="22"/>
      <name val="TH SarabunIT๙"/>
      <family val="2"/>
    </font>
    <font>
      <b/>
      <sz val="22"/>
      <color theme="1"/>
      <name val="TH SarabunIT๙"/>
      <family val="2"/>
    </font>
    <font>
      <sz val="22"/>
      <color theme="1"/>
      <name val="TH SarabunIT๙"/>
      <family val="2"/>
    </font>
    <font>
      <b/>
      <u val="double"/>
      <sz val="22"/>
      <color theme="1"/>
      <name val="TH SarabunIT๙"/>
      <family val="2"/>
    </font>
    <font>
      <u val="double"/>
      <sz val="22"/>
      <color theme="1"/>
      <name val="TH SarabunIT๙"/>
      <family val="2"/>
    </font>
    <font>
      <b/>
      <u val="double"/>
      <sz val="20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88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2" borderId="4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7" fillId="0" borderId="5" xfId="1" applyFont="1" applyBorder="1" applyAlignment="1"/>
    <xf numFmtId="187" fontId="7" fillId="0" borderId="5" xfId="2" applyNumberFormat="1" applyFont="1" applyFill="1" applyBorder="1" applyAlignment="1">
      <alignment horizontal="right"/>
    </xf>
    <xf numFmtId="187" fontId="7" fillId="0" borderId="5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/>
    </xf>
    <xf numFmtId="0" fontId="7" fillId="0" borderId="4" xfId="1" applyFont="1" applyBorder="1" applyAlignment="1"/>
    <xf numFmtId="0" fontId="7" fillId="0" borderId="4" xfId="1" applyFont="1" applyFill="1" applyBorder="1" applyAlignment="1">
      <alignment horizontal="right"/>
    </xf>
    <xf numFmtId="187" fontId="7" fillId="0" borderId="5" xfId="2" applyNumberFormat="1" applyFont="1" applyFill="1" applyBorder="1" applyAlignment="1">
      <alignment horizontal="center"/>
    </xf>
    <xf numFmtId="187" fontId="7" fillId="0" borderId="4" xfId="2" applyNumberFormat="1" applyFont="1" applyFill="1" applyBorder="1" applyAlignment="1">
      <alignment horizontal="right"/>
    </xf>
    <xf numFmtId="187" fontId="7" fillId="0" borderId="4" xfId="2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7" fillId="0" borderId="0" xfId="1" applyFont="1" applyBorder="1" applyAlignment="1"/>
    <xf numFmtId="187" fontId="7" fillId="0" borderId="0" xfId="2" applyNumberFormat="1" applyFont="1" applyFill="1" applyBorder="1" applyAlignment="1">
      <alignment horizontal="right"/>
    </xf>
    <xf numFmtId="187" fontId="7" fillId="0" borderId="0" xfId="2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0" borderId="2" xfId="1" applyFont="1" applyBorder="1" applyAlignment="1"/>
    <xf numFmtId="187" fontId="7" fillId="0" borderId="5" xfId="2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/>
    </xf>
    <xf numFmtId="0" fontId="8" fillId="0" borderId="5" xfId="1" applyFont="1" applyBorder="1" applyAlignment="1"/>
    <xf numFmtId="187" fontId="8" fillId="0" borderId="5" xfId="2" applyNumberFormat="1" applyFont="1" applyFill="1" applyBorder="1" applyAlignment="1">
      <alignment horizontal="right"/>
    </xf>
    <xf numFmtId="187" fontId="8" fillId="0" borderId="5" xfId="2" applyNumberFormat="1" applyFont="1" applyFill="1" applyBorder="1" applyAlignment="1">
      <alignment horizontal="center" vertical="center"/>
    </xf>
    <xf numFmtId="187" fontId="8" fillId="0" borderId="5" xfId="2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left"/>
    </xf>
    <xf numFmtId="0" fontId="8" fillId="0" borderId="4" xfId="1" applyFont="1" applyBorder="1" applyAlignment="1"/>
    <xf numFmtId="0" fontId="8" fillId="0" borderId="4" xfId="1" applyFont="1" applyFill="1" applyBorder="1" applyAlignment="1">
      <alignment vertical="center"/>
    </xf>
    <xf numFmtId="187" fontId="8" fillId="0" borderId="4" xfId="2" applyNumberFormat="1" applyFont="1" applyFill="1" applyBorder="1" applyAlignment="1">
      <alignment horizontal="right"/>
    </xf>
    <xf numFmtId="0" fontId="9" fillId="0" borderId="7" xfId="1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6" xfId="1" applyFont="1" applyBorder="1" applyAlignment="1"/>
    <xf numFmtId="187" fontId="7" fillId="0" borderId="6" xfId="2" applyNumberFormat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0" fontId="7" fillId="0" borderId="5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49" fontId="7" fillId="0" borderId="5" xfId="1" applyNumberFormat="1" applyFont="1" applyBorder="1" applyAlignment="1">
      <alignment horizontal="center"/>
    </xf>
    <xf numFmtId="0" fontId="7" fillId="0" borderId="5" xfId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187" fontId="7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vertical="center" textRotation="180"/>
    </xf>
    <xf numFmtId="187" fontId="10" fillId="0" borderId="5" xfId="2" applyNumberFormat="1" applyFont="1" applyFill="1" applyBorder="1" applyAlignment="1">
      <alignment horizontal="center"/>
    </xf>
    <xf numFmtId="0" fontId="8" fillId="0" borderId="4" xfId="1" applyFont="1" applyFill="1" applyBorder="1" applyAlignment="1">
      <alignment horizontal="right"/>
    </xf>
    <xf numFmtId="187" fontId="8" fillId="0" borderId="5" xfId="1" applyNumberFormat="1" applyFont="1" applyFill="1" applyBorder="1" applyAlignment="1">
      <alignment horizontal="right"/>
    </xf>
    <xf numFmtId="0" fontId="8" fillId="0" borderId="5" xfId="1" applyFont="1" applyFill="1" applyBorder="1" applyAlignment="1">
      <alignment horizontal="right"/>
    </xf>
    <xf numFmtId="187" fontId="7" fillId="0" borderId="6" xfId="2" applyNumberFormat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/>
    </xf>
    <xf numFmtId="0" fontId="7" fillId="0" borderId="13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7" fillId="0" borderId="1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187" fontId="7" fillId="0" borderId="2" xfId="2" applyNumberFormat="1" applyFont="1" applyFill="1" applyBorder="1" applyAlignment="1">
      <alignment horizontal="right"/>
    </xf>
    <xf numFmtId="187" fontId="7" fillId="0" borderId="2" xfId="2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right"/>
    </xf>
    <xf numFmtId="0" fontId="7" fillId="0" borderId="9" xfId="1" applyFont="1" applyFill="1" applyBorder="1" applyAlignment="1">
      <alignment horizontal="left"/>
    </xf>
    <xf numFmtId="0" fontId="7" fillId="0" borderId="11" xfId="1" applyFont="1" applyBorder="1" applyAlignment="1">
      <alignment horizontal="center"/>
    </xf>
    <xf numFmtId="187" fontId="7" fillId="0" borderId="0" xfId="1" applyNumberFormat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49" fontId="8" fillId="0" borderId="0" xfId="1" applyNumberFormat="1" applyFont="1" applyAlignment="1">
      <alignment vertical="center" textRotation="180"/>
    </xf>
    <xf numFmtId="0" fontId="11" fillId="2" borderId="1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8" fillId="0" borderId="5" xfId="1" applyFont="1" applyFill="1" applyBorder="1"/>
    <xf numFmtId="0" fontId="8" fillId="0" borderId="10" xfId="1" applyFont="1" applyBorder="1" applyAlignment="1">
      <alignment horizontal="center"/>
    </xf>
    <xf numFmtId="189" fontId="8" fillId="0" borderId="5" xfId="2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9" xfId="1" applyFont="1" applyBorder="1" applyAlignment="1">
      <alignment horizontal="center"/>
    </xf>
    <xf numFmtId="0" fontId="8" fillId="0" borderId="2" xfId="1" applyFont="1" applyBorder="1" applyAlignment="1"/>
    <xf numFmtId="0" fontId="8" fillId="3" borderId="5" xfId="1" applyFont="1" applyFill="1" applyBorder="1" applyAlignment="1"/>
    <xf numFmtId="0" fontId="8" fillId="3" borderId="5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left"/>
    </xf>
    <xf numFmtId="0" fontId="8" fillId="0" borderId="6" xfId="1" applyFont="1" applyBorder="1" applyAlignment="1">
      <alignment horizontal="left"/>
    </xf>
    <xf numFmtId="0" fontId="8" fillId="0" borderId="6" xfId="1" applyFont="1" applyFill="1" applyBorder="1" applyAlignment="1">
      <alignment horizontal="center"/>
    </xf>
    <xf numFmtId="0" fontId="8" fillId="0" borderId="6" xfId="1" applyFont="1" applyBorder="1" applyAlignment="1"/>
    <xf numFmtId="187" fontId="8" fillId="0" borderId="6" xfId="2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1" fontId="8" fillId="0" borderId="5" xfId="1" applyNumberFormat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187" fontId="8" fillId="0" borderId="0" xfId="2" applyNumberFormat="1" applyFont="1" applyAlignment="1">
      <alignment horizontal="center"/>
    </xf>
    <xf numFmtId="49" fontId="8" fillId="0" borderId="4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49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Border="1" applyAlignment="1">
      <alignment vertical="center" textRotation="180"/>
    </xf>
    <xf numFmtId="0" fontId="8" fillId="3" borderId="4" xfId="1" applyFont="1" applyFill="1" applyBorder="1" applyAlignment="1">
      <alignment horizontal="center"/>
    </xf>
    <xf numFmtId="0" fontId="8" fillId="0" borderId="0" xfId="1" applyFont="1" applyFill="1" applyAlignment="1">
      <alignment horizontal="left"/>
    </xf>
    <xf numFmtId="49" fontId="8" fillId="0" borderId="8" xfId="1" applyNumberFormat="1" applyFont="1" applyBorder="1" applyAlignment="1">
      <alignment vertical="center" textRotation="180"/>
    </xf>
    <xf numFmtId="187" fontId="8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3" fillId="2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/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left"/>
    </xf>
    <xf numFmtId="0" fontId="16" fillId="0" borderId="0" xfId="1" applyFont="1" applyAlignment="1"/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right"/>
    </xf>
    <xf numFmtId="0" fontId="19" fillId="0" borderId="0" xfId="1" applyFont="1" applyAlignment="1">
      <alignment horizontal="left"/>
    </xf>
    <xf numFmtId="0" fontId="20" fillId="0" borderId="0" xfId="1" applyFont="1" applyAlignment="1"/>
    <xf numFmtId="0" fontId="22" fillId="0" borderId="0" xfId="1" applyFont="1" applyAlignment="1"/>
    <xf numFmtId="49" fontId="7" fillId="0" borderId="0" xfId="1" applyNumberFormat="1" applyFont="1" applyAlignment="1">
      <alignment horizontal="center" vertical="center" textRotation="180"/>
    </xf>
    <xf numFmtId="0" fontId="6" fillId="2" borderId="5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right" vertical="center"/>
    </xf>
    <xf numFmtId="0" fontId="6" fillId="2" borderId="4" xfId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center" textRotation="180"/>
    </xf>
    <xf numFmtId="49" fontId="7" fillId="0" borderId="8" xfId="1" applyNumberFormat="1" applyFont="1" applyBorder="1" applyAlignment="1">
      <alignment horizontal="center" vertical="center" textRotation="180"/>
    </xf>
    <xf numFmtId="0" fontId="6" fillId="2" borderId="1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 textRotation="180"/>
    </xf>
  </cellXfs>
  <cellStyles count="3"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3649;&#3612;&#3609;&#3629;&#3633;&#3605;&#3619;&#3634;&#3585;&#3635;&#3621;&#3633;&#3591;%20&#3626;&#3656;&#3591;&#3592;&#3633;&#3591;&#3627;&#3623;&#3633;&#3604;\&#3648;&#3621;&#3586;&#3607;&#3637;&#3656;&#3605;&#3635;&#3649;&#3627;&#3609;&#3656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ไม่ยุ่ง"/>
      <sheetName val="11-บัญชีสำนักปลัด"/>
      <sheetName val="11-บัญชีกองคลัง"/>
      <sheetName val="11-บัญชีกองช่าง"/>
      <sheetName val="11-บัญชีกองศึกษา "/>
    </sheetNames>
    <sheetDataSet>
      <sheetData sheetId="0">
        <row r="4">
          <cell r="B4" t="str">
            <v>21-3-00-1101-001</v>
          </cell>
        </row>
        <row r="6">
          <cell r="B6" t="str">
            <v>21-3-00-1101-002</v>
          </cell>
          <cell r="C6" t="str">
            <v>นายสมชาย  ทองคำชุม</v>
          </cell>
        </row>
        <row r="7">
          <cell r="D7" t="str">
            <v>(รัฐศาสตร์)</v>
          </cell>
        </row>
        <row r="8">
          <cell r="B8" t="str">
            <v>21-3-01-2101-001</v>
          </cell>
          <cell r="C8" t="str">
            <v>นายศักดา  รัตนบุรี</v>
          </cell>
        </row>
        <row r="9">
          <cell r="D9" t="str">
            <v>(บริหารรัฐกิจ)</v>
          </cell>
        </row>
        <row r="10">
          <cell r="B10" t="str">
            <v>21-3-01-2101-002</v>
          </cell>
          <cell r="C10" t="str">
            <v>นางสาวสิรินภรณ์  ละอองทอง</v>
          </cell>
        </row>
        <row r="11">
          <cell r="D11" t="str">
            <v>(รัฐศาสตร์)</v>
          </cell>
        </row>
        <row r="12">
          <cell r="B12" t="str">
            <v>21-3-01-2101-003</v>
          </cell>
          <cell r="C12" t="str">
            <v>นางมณฑา  พยาบาล</v>
          </cell>
        </row>
        <row r="13">
          <cell r="D13" t="str">
            <v>(รัฐศาสตร์)</v>
          </cell>
        </row>
        <row r="14">
          <cell r="B14" t="str">
            <v>21-3-01-3101-001</v>
          </cell>
          <cell r="C14" t="str">
            <v>นายสุรเดช  รัตนบุรี</v>
          </cell>
          <cell r="E14" t="str">
            <v>นักจัดการงานทั่วไป</v>
          </cell>
        </row>
        <row r="15">
          <cell r="D15" t="str">
            <v>(รัฐศาสตร์)</v>
          </cell>
        </row>
        <row r="16">
          <cell r="B16" t="str">
            <v>21-3-01-3102-001</v>
          </cell>
          <cell r="E16" t="str">
            <v>นักทรัพยากรบุคคล</v>
          </cell>
        </row>
        <row r="18">
          <cell r="B18" t="str">
            <v>21-3-01-3103-001</v>
          </cell>
          <cell r="E18" t="str">
            <v>นักวิเคราะห์นโยบายและแผน</v>
          </cell>
        </row>
        <row r="19">
          <cell r="D19" t="str">
            <v>(รัฐศาสตร์)</v>
          </cell>
        </row>
        <row r="20">
          <cell r="B20" t="str">
            <v>21-3-01-3105-001</v>
          </cell>
          <cell r="C20" t="str">
            <v>นายชิโนรส  ประลมพ์กาญจน์</v>
          </cell>
          <cell r="E20" t="str">
            <v>นิติกร</v>
          </cell>
        </row>
        <row r="21">
          <cell r="D21" t="str">
            <v>(นิติศาสตร์)</v>
          </cell>
        </row>
        <row r="22">
          <cell r="B22" t="str">
            <v>21-3-01-3401-001</v>
          </cell>
          <cell r="E22" t="str">
            <v>นักวิชาการเกษตร</v>
          </cell>
        </row>
        <row r="23">
          <cell r="D23" t="str">
            <v>(เทคโนโลยีการเกษตร)</v>
          </cell>
        </row>
        <row r="24">
          <cell r="B24" t="str">
            <v>21-3-01-3601-001</v>
          </cell>
          <cell r="E24" t="str">
            <v>นักวิชาการสาธารณสุข</v>
          </cell>
        </row>
        <row r="25">
          <cell r="D25" t="str">
            <v>(สาธารณสุขชุมชน)</v>
          </cell>
        </row>
        <row r="26">
          <cell r="B26" t="str">
            <v>21-3-01-3801-001</v>
          </cell>
          <cell r="C26" t="str">
            <v>นางกัลนิกา  รัตนบรรเทิง</v>
          </cell>
          <cell r="E26" t="str">
            <v>นักพัฒนาชุมชน</v>
          </cell>
        </row>
        <row r="27">
          <cell r="D27" t="str">
            <v>(พาณิชยศาสตร์)</v>
          </cell>
        </row>
        <row r="28">
          <cell r="B28" t="str">
            <v>21-3-01-4805-001</v>
          </cell>
        </row>
        <row r="30">
          <cell r="B30" t="str">
            <v>-</v>
          </cell>
          <cell r="C30" t="str">
            <v>นางสาวสาวิตรี  มะลิแก้ว</v>
          </cell>
          <cell r="D30" t="str">
            <v>ปวช.</v>
          </cell>
          <cell r="E30" t="str">
            <v>ผช.เจ้าพนักงานธุรการ</v>
          </cell>
          <cell r="F30" t="str">
            <v>-</v>
          </cell>
        </row>
        <row r="31">
          <cell r="D31" t="str">
            <v>(คอมพิวเตอร์ธุรกิจ)</v>
          </cell>
        </row>
        <row r="32">
          <cell r="B32" t="str">
            <v>-</v>
          </cell>
          <cell r="C32" t="str">
            <v>นางสาวสุดารัตน์  คงทอง</v>
          </cell>
          <cell r="E32" t="str">
            <v>ผช.เจ้าพนักงานธุรการ</v>
          </cell>
          <cell r="F32" t="str">
            <v>-</v>
          </cell>
        </row>
        <row r="33">
          <cell r="D33" t="str">
            <v>(คอมพิวเตอร์ธุรกิจ)</v>
          </cell>
        </row>
        <row r="34">
          <cell r="B34" t="str">
            <v>-</v>
          </cell>
          <cell r="C34" t="str">
            <v>นางสาวเสาวณี  เกิดแก้ว</v>
          </cell>
          <cell r="E34" t="str">
            <v>ผช.เจ้าพนักงานธุรการ</v>
          </cell>
          <cell r="F34" t="str">
            <v>-</v>
          </cell>
        </row>
        <row r="35">
          <cell r="D35" t="str">
            <v>(คอมพิวเตอร์ธุรกิจ)</v>
          </cell>
        </row>
        <row r="36">
          <cell r="B36" t="str">
            <v>-</v>
          </cell>
          <cell r="C36" t="str">
            <v>นายเสกศักดิ์  รัตนบุรี</v>
          </cell>
          <cell r="E36" t="str">
            <v>ผช.เจ้าพนักงานธุรการ</v>
          </cell>
          <cell r="F36" t="str">
            <v>-</v>
          </cell>
        </row>
        <row r="37">
          <cell r="D37" t="str">
            <v>(เกษตรกลวิธาน)</v>
          </cell>
        </row>
        <row r="38">
          <cell r="B38" t="str">
            <v>-</v>
          </cell>
          <cell r="C38" t="str">
            <v>นางสาวนิตยาพร  เหลืองอุ่มพล</v>
          </cell>
          <cell r="D38" t="str">
            <v>ปวส.</v>
          </cell>
          <cell r="E38" t="str">
            <v>ผช.เจ้าพนักงานธุรการ</v>
          </cell>
          <cell r="F38" t="str">
            <v>-</v>
          </cell>
        </row>
        <row r="39">
          <cell r="D39" t="str">
            <v>(คอมพิวเตอร์)</v>
          </cell>
        </row>
        <row r="40">
          <cell r="B40" t="str">
            <v>-</v>
          </cell>
          <cell r="C40" t="str">
            <v>นายวิศิษฎ์  ประสาร</v>
          </cell>
          <cell r="D40" t="str">
            <v>ปวช.</v>
          </cell>
          <cell r="F40" t="str">
            <v>-</v>
          </cell>
        </row>
        <row r="41">
          <cell r="D41" t="str">
            <v>(ช่างยนต์)</v>
          </cell>
        </row>
        <row r="42">
          <cell r="B42" t="str">
            <v>-</v>
          </cell>
          <cell r="E42" t="str">
            <v>ผช.เจ้าพนักงานพัฒนาชุมชน</v>
          </cell>
          <cell r="F42" t="str">
            <v>-</v>
          </cell>
        </row>
        <row r="43">
          <cell r="D43" t="str">
            <v>(การบัญชี)</v>
          </cell>
        </row>
        <row r="44">
          <cell r="B44" t="str">
            <v>-</v>
          </cell>
          <cell r="F44" t="str">
            <v>-</v>
          </cell>
        </row>
        <row r="46">
          <cell r="B46" t="str">
            <v>-</v>
          </cell>
          <cell r="E46" t="str">
            <v>ภารโรง</v>
          </cell>
          <cell r="F46" t="str">
            <v>-</v>
          </cell>
        </row>
        <row r="48">
          <cell r="B48" t="str">
            <v>-</v>
          </cell>
          <cell r="D48" t="str">
            <v>ม.6</v>
          </cell>
          <cell r="E48" t="str">
            <v>ยาม</v>
          </cell>
          <cell r="F48" t="str">
            <v>-</v>
          </cell>
        </row>
        <row r="50">
          <cell r="B50" t="str">
            <v>-</v>
          </cell>
          <cell r="C50" t="str">
            <v>นายวินัย  ชุมขุน</v>
          </cell>
          <cell r="D50" t="str">
            <v>ป.6</v>
          </cell>
          <cell r="F50" t="str">
            <v>-</v>
          </cell>
        </row>
        <row r="52">
          <cell r="B52" t="str">
            <v>-</v>
          </cell>
          <cell r="C52" t="str">
            <v>นายพีรยุทธ  พลายด้วง</v>
          </cell>
          <cell r="D52" t="str">
            <v>ปวส.</v>
          </cell>
          <cell r="F52" t="str">
            <v>-</v>
          </cell>
        </row>
        <row r="53">
          <cell r="D53" t="str">
            <v>(ช่างไฟฟ้า)</v>
          </cell>
        </row>
        <row r="54">
          <cell r="B54" t="str">
            <v>-</v>
          </cell>
          <cell r="D54" t="str">
            <v>ม.6</v>
          </cell>
          <cell r="F54" t="str">
            <v>-</v>
          </cell>
        </row>
        <row r="56">
          <cell r="B56" t="str">
            <v>21-3-04-2102-001</v>
          </cell>
          <cell r="C56" t="str">
            <v>นางเพ็ญศรี  ประเสริฐวรพงศ์</v>
          </cell>
        </row>
        <row r="57">
          <cell r="D57" t="str">
            <v>(การปกครองท้องถิ่น)</v>
          </cell>
        </row>
        <row r="58">
          <cell r="B58" t="str">
            <v>21-3-04-2102-002</v>
          </cell>
          <cell r="C58" t="str">
            <v>นางสาวสุภาพร  รัตนคช</v>
          </cell>
        </row>
        <row r="59">
          <cell r="D59" t="str">
            <v>(พาณิชยศาสตร์)</v>
          </cell>
        </row>
        <row r="60">
          <cell r="B60" t="str">
            <v>21-3-04-3201-001</v>
          </cell>
        </row>
        <row r="62">
          <cell r="B62" t="str">
            <v>21-3-04-3203-001</v>
          </cell>
          <cell r="E62" t="str">
            <v>นักวิชาการจัดเก็บรายได้</v>
          </cell>
        </row>
        <row r="64">
          <cell r="B64" t="str">
            <v>21-3-04-3204-001</v>
          </cell>
          <cell r="E64" t="str">
            <v>นักวิชาการพัสดุ</v>
          </cell>
        </row>
        <row r="66">
          <cell r="B66" t="str">
            <v>21-3-04-4201-001</v>
          </cell>
          <cell r="E66" t="str">
            <v>เจ้าพนักงานการเงินและบัญชี</v>
          </cell>
        </row>
        <row r="68">
          <cell r="B68" t="str">
            <v>21-3-04-4203-001</v>
          </cell>
          <cell r="D68" t="str">
            <v>-</v>
          </cell>
          <cell r="E68" t="str">
            <v>เจ้าพนักงานพัสดุ</v>
          </cell>
          <cell r="F68" t="str">
            <v>ปง./ชง.</v>
          </cell>
        </row>
        <row r="70">
          <cell r="B70" t="str">
            <v>-</v>
          </cell>
          <cell r="C70" t="str">
            <v>นางสาวกาญจนา  ดีทองอ่อน</v>
          </cell>
          <cell r="F70" t="str">
            <v>-</v>
          </cell>
        </row>
        <row r="71">
          <cell r="D71" t="str">
            <v>(การจัดการทั่วไป)</v>
          </cell>
        </row>
        <row r="72">
          <cell r="B72" t="str">
            <v>-</v>
          </cell>
          <cell r="F72" t="str">
            <v>-</v>
          </cell>
        </row>
        <row r="74">
          <cell r="B74" t="str">
            <v>-</v>
          </cell>
          <cell r="C74" t="str">
            <v>นางสาวดวงเดือน  เรืองทองเมือง</v>
          </cell>
          <cell r="E74" t="str">
            <v>ผช.จพง.จัดเก็บรายได้</v>
          </cell>
          <cell r="F74" t="str">
            <v>-</v>
          </cell>
        </row>
        <row r="75">
          <cell r="D75" t="str">
            <v>(การบัญชี)</v>
          </cell>
        </row>
        <row r="76">
          <cell r="B76" t="str">
            <v>-</v>
          </cell>
          <cell r="C76" t="str">
            <v>นายสุชาติ  นาคแท้</v>
          </cell>
          <cell r="E76" t="str">
            <v>ผช.จพง.จัดเก็บรายได้</v>
          </cell>
          <cell r="F76" t="str">
            <v>-</v>
          </cell>
        </row>
        <row r="77">
          <cell r="D77" t="str">
            <v>(พละศึกษา)</v>
          </cell>
        </row>
        <row r="78">
          <cell r="B78" t="str">
            <v>-</v>
          </cell>
          <cell r="E78" t="str">
            <v>ผช.จพง.จัดเก็บรายได้</v>
          </cell>
          <cell r="F78" t="str">
            <v>-</v>
          </cell>
        </row>
        <row r="79">
          <cell r="D79" t="str">
            <v>(การบริหารทั่วไป)</v>
          </cell>
        </row>
        <row r="80">
          <cell r="B80" t="str">
            <v>-</v>
          </cell>
          <cell r="C80" t="str">
            <v>นางสาวศิริรัตน์  ดำจันทร์</v>
          </cell>
          <cell r="D80" t="str">
            <v>ปวช.</v>
          </cell>
          <cell r="E80" t="str">
            <v>ผช.จพง.พัสดุ</v>
          </cell>
          <cell r="F80" t="str">
            <v>-</v>
          </cell>
        </row>
        <row r="81">
          <cell r="D81" t="str">
            <v>(คอมพิวเตอร์ธุรกิจ)</v>
          </cell>
        </row>
        <row r="82">
          <cell r="B82" t="str">
            <v>-</v>
          </cell>
          <cell r="C82" t="str">
            <v>นางศิริพร  ช่วยเสนาะ</v>
          </cell>
          <cell r="E82" t="str">
            <v>ผช.จพง.พัสดุ</v>
          </cell>
          <cell r="F82" t="str">
            <v>-</v>
          </cell>
        </row>
        <row r="83">
          <cell r="D83" t="str">
            <v>(การจัดการทั่วไป)</v>
          </cell>
        </row>
        <row r="84">
          <cell r="B84" t="str">
            <v>21-3-05-2103-001</v>
          </cell>
          <cell r="C84" t="str">
            <v>นายองอาจ  ไหมละเอียด</v>
          </cell>
        </row>
        <row r="85">
          <cell r="D85" t="str">
            <v>(เทคโนโลยีก่อสร้าง)</v>
          </cell>
        </row>
        <row r="86">
          <cell r="B86" t="str">
            <v>21-3-05-2103-002</v>
          </cell>
        </row>
        <row r="88">
          <cell r="B88" t="str">
            <v>21-3-05-4101-001</v>
          </cell>
          <cell r="E88" t="str">
            <v>เจ้าพนักงานธุรการ</v>
          </cell>
        </row>
        <row r="90">
          <cell r="B90" t="str">
            <v>21-3-05-4701-001</v>
          </cell>
          <cell r="D90" t="str">
            <v>-</v>
          </cell>
          <cell r="E90" t="str">
            <v>นายช่างโยธา</v>
          </cell>
          <cell r="F90" t="str">
            <v>ปง./ชง.</v>
          </cell>
        </row>
        <row r="91">
          <cell r="G91">
            <v>297900</v>
          </cell>
        </row>
        <row r="92">
          <cell r="B92" t="str">
            <v>21-3-05-4706-001</v>
          </cell>
          <cell r="C92" t="str">
            <v>นายฉัตรนรินทร์  ขวัญเมือง</v>
          </cell>
          <cell r="D92" t="str">
            <v>ปวส.</v>
          </cell>
          <cell r="E92" t="str">
            <v>นายช่างไฟฟ้า</v>
          </cell>
        </row>
        <row r="93">
          <cell r="D93" t="str">
            <v>(ช่างไฟฟ้ากำลัง)</v>
          </cell>
        </row>
        <row r="94">
          <cell r="B94" t="str">
            <v>-</v>
          </cell>
          <cell r="C94" t="str">
            <v>นายเรวัตร  รัตนบุรี</v>
          </cell>
          <cell r="D94" t="str">
            <v>ปวส.</v>
          </cell>
          <cell r="E94" t="str">
            <v>นายช่างโยธา</v>
          </cell>
        </row>
        <row r="95">
          <cell r="D95" t="str">
            <v>(ช่างก่อสร้าง)</v>
          </cell>
        </row>
        <row r="96">
          <cell r="B96" t="str">
            <v>-</v>
          </cell>
          <cell r="C96" t="str">
            <v>นางสาวสุภาพร  เทพรัตน์</v>
          </cell>
          <cell r="E96" t="str">
            <v>ผช.เจ้าพนักงานธุรการ</v>
          </cell>
        </row>
        <row r="97">
          <cell r="D97" t="str">
            <v>(การจัดการทั่วไป)</v>
          </cell>
        </row>
        <row r="98">
          <cell r="B98" t="str">
            <v>-</v>
          </cell>
          <cell r="C98" t="str">
            <v>นายสิทธิชัย  แก้วป่าระกำ</v>
          </cell>
          <cell r="D98" t="str">
            <v>ปวส.</v>
          </cell>
          <cell r="E98" t="str">
            <v>ผช.นายช่างโยธา</v>
          </cell>
        </row>
        <row r="99">
          <cell r="D99" t="str">
            <v>(ช่างโยธา)</v>
          </cell>
        </row>
        <row r="100">
          <cell r="B100" t="str">
            <v>-</v>
          </cell>
          <cell r="C100" t="str">
            <v>นายวิทวัส อุ่นศร</v>
          </cell>
          <cell r="D100" t="str">
            <v>ปวส.</v>
          </cell>
          <cell r="E100" t="str">
            <v>ผช.นายช่างโยธา</v>
          </cell>
        </row>
        <row r="101">
          <cell r="D101" t="str">
            <v>(ช่างก่อสร้าง)</v>
          </cell>
        </row>
        <row r="102">
          <cell r="B102" t="str">
            <v>-</v>
          </cell>
          <cell r="C102" t="str">
            <v>นายอนันต์  สายแก้ว</v>
          </cell>
          <cell r="D102" t="str">
            <v>ปวช.</v>
          </cell>
          <cell r="E102" t="str">
            <v>ผช.นายช่างไฟฟ้า</v>
          </cell>
        </row>
        <row r="103">
          <cell r="D103" t="str">
            <v>(ช่างไฟฟ้า)</v>
          </cell>
        </row>
        <row r="104">
          <cell r="B104" t="str">
            <v>-</v>
          </cell>
          <cell r="C104" t="str">
            <v>นายเอกลักษณ์  ทองฉิม</v>
          </cell>
          <cell r="D104" t="str">
            <v>ปวช.</v>
          </cell>
          <cell r="E104" t="str">
            <v>ผช.นายช่างไฟฟ้า</v>
          </cell>
        </row>
        <row r="105">
          <cell r="D105" t="str">
            <v>(ช่างไฟฟ้า)</v>
          </cell>
        </row>
        <row r="106">
          <cell r="B106" t="str">
            <v>-</v>
          </cell>
          <cell r="E106" t="str">
            <v>ผช.นายช่างไฟฟ้า</v>
          </cell>
        </row>
        <row r="108">
          <cell r="B108" t="str">
            <v>-</v>
          </cell>
          <cell r="E108" t="str">
            <v>พนง.ขับเครื่องจักรกลขนาดเบา</v>
          </cell>
        </row>
        <row r="110">
          <cell r="B110" t="str">
            <v>21-3-08-2107-001</v>
          </cell>
          <cell r="C110" t="str">
            <v>นางอรเพ็ญ  อักษรนำ</v>
          </cell>
        </row>
        <row r="111">
          <cell r="D111" t="str">
            <v>(การบริหารการศึกษา)</v>
          </cell>
        </row>
        <row r="112">
          <cell r="B112" t="str">
            <v>21-3-08-2107-002</v>
          </cell>
        </row>
        <row r="113">
          <cell r="H113">
            <v>18000</v>
          </cell>
        </row>
        <row r="114">
          <cell r="B114" t="str">
            <v>21-3-08-3803-001</v>
          </cell>
          <cell r="C114" t="str">
            <v>นายชัยยันต์  เจ้ยทอง</v>
          </cell>
        </row>
        <row r="115">
          <cell r="D115" t="str">
            <v>(สังคมศึกษา)</v>
          </cell>
        </row>
        <row r="116">
          <cell r="B116" t="str">
            <v>21-3-08-4101-001</v>
          </cell>
          <cell r="C116" t="str">
            <v>นางสาวกนกวรรณ  หนูนั่น</v>
          </cell>
          <cell r="E116" t="str">
            <v>เจ้าพนักงานธุรการ</v>
          </cell>
        </row>
        <row r="120">
          <cell r="C120" t="str">
            <v>นางสาวทัศนียา  เกลี้ยงมณี</v>
          </cell>
          <cell r="E120" t="str">
            <v>ครู</v>
          </cell>
          <cell r="F120" t="str">
            <v>ค.ศ.๑</v>
          </cell>
        </row>
        <row r="122">
          <cell r="E122" t="str">
            <v>ครู</v>
          </cell>
          <cell r="F122" t="str">
            <v>ค.ศ.๑</v>
          </cell>
        </row>
        <row r="123">
          <cell r="D123" t="str">
            <v>(การศึกษาปฐมวัย)</v>
          </cell>
        </row>
        <row r="126">
          <cell r="B126" t="str">
            <v>-</v>
          </cell>
          <cell r="E126" t="str">
            <v>ผช.จพง.ธุรการ</v>
          </cell>
          <cell r="F126" t="str">
            <v>-</v>
          </cell>
        </row>
        <row r="128">
          <cell r="C128" t="str">
            <v>นายเฉลิมพล  เรืองคง</v>
          </cell>
          <cell r="F128" t="str">
            <v>-</v>
          </cell>
        </row>
        <row r="129">
          <cell r="D129" t="str">
            <v>(การประถมศึกษา)</v>
          </cell>
        </row>
        <row r="130">
          <cell r="C130" t="str">
            <v>นางอุดมพร  เรืองคง</v>
          </cell>
          <cell r="F130" t="str">
            <v>-</v>
          </cell>
        </row>
        <row r="131">
          <cell r="D131" t="str">
            <v>(การประถมศึกษา)</v>
          </cell>
        </row>
        <row r="132">
          <cell r="C132" t="str">
            <v>นางสาวมณี  จรเอียด</v>
          </cell>
          <cell r="D132" t="str">
            <v>มศ.5</v>
          </cell>
          <cell r="F132" t="str">
            <v>-</v>
          </cell>
        </row>
        <row r="134">
          <cell r="C134" t="str">
            <v>นางสุคนธ์ทิพ  ไหมแก้ว</v>
          </cell>
          <cell r="D134" t="str">
            <v>ปกศ.สูง</v>
          </cell>
        </row>
        <row r="136">
          <cell r="C136" t="str">
            <v>นางบุษบา  ยอดบรรดิษฐ์</v>
          </cell>
          <cell r="D136" t="str">
            <v>ปวช.</v>
          </cell>
          <cell r="F136" t="str">
            <v>-</v>
          </cell>
        </row>
        <row r="137">
          <cell r="D137" t="str">
            <v>(เกษตรกรรม)</v>
          </cell>
        </row>
        <row r="138">
          <cell r="C138" t="str">
            <v>นางปิยะนุช  บุญประสิทธิ์</v>
          </cell>
          <cell r="F138" t="str">
            <v>-</v>
          </cell>
        </row>
        <row r="139">
          <cell r="D139" t="str">
            <v>(การตลาด)</v>
          </cell>
        </row>
        <row r="140">
          <cell r="C140" t="str">
            <v>นางอุมาพร  จักรหวัด</v>
          </cell>
          <cell r="F140" t="str">
            <v>-</v>
          </cell>
        </row>
        <row r="141">
          <cell r="D141" t="str">
            <v>(การประถมศึกษา)</v>
          </cell>
        </row>
        <row r="142">
          <cell r="C142" t="str">
            <v>นางณัฐพร  จันทร์ทอง</v>
          </cell>
          <cell r="F142" t="str">
            <v>-</v>
          </cell>
        </row>
        <row r="143">
          <cell r="D143" t="str">
            <v>(ภูมิศาสตร์)</v>
          </cell>
        </row>
        <row r="144">
          <cell r="C144" t="str">
            <v>นางสาวชลิตา  หนูภัยยันต์</v>
          </cell>
          <cell r="D144" t="str">
            <v>ม.6</v>
          </cell>
          <cell r="F144" t="str">
            <v>-</v>
          </cell>
        </row>
        <row r="146">
          <cell r="C146" t="str">
            <v>นางรจนา  สิทธิบูรณะกุล</v>
          </cell>
          <cell r="D146" t="str">
            <v>ปวช.</v>
          </cell>
          <cell r="F146" t="str">
            <v>-</v>
          </cell>
        </row>
        <row r="147">
          <cell r="D147" t="str">
            <v>(การบัญชี)</v>
          </cell>
        </row>
        <row r="148">
          <cell r="C148" t="str">
            <v>นางสาวกนกพิชญ์  จรเอียด</v>
          </cell>
          <cell r="F148" t="str">
            <v>-</v>
          </cell>
        </row>
        <row r="149">
          <cell r="D149" t="str">
            <v>(การตลาด)</v>
          </cell>
        </row>
        <row r="150">
          <cell r="C150" t="str">
            <v>นางสาวนภารัตน์  สวัสดี</v>
          </cell>
          <cell r="F150" t="str">
            <v>-</v>
          </cell>
        </row>
        <row r="151">
          <cell r="D151" t="str">
            <v>(สังคมศึกษา)</v>
          </cell>
        </row>
        <row r="152">
          <cell r="C152" t="str">
            <v>นางสาวขวัญฤดี  เกิดเกลี้ยง</v>
          </cell>
          <cell r="F152" t="str">
            <v>-</v>
          </cell>
        </row>
        <row r="153">
          <cell r="D153" t="str">
            <v>การจัดการทรัพยากรมนุษย์</v>
          </cell>
        </row>
        <row r="154">
          <cell r="C154" t="str">
            <v>นางสาววรารัตน์  สังข์แก้ว</v>
          </cell>
          <cell r="D154" t="str">
            <v>ม.3</v>
          </cell>
          <cell r="E154" t="str">
            <v>ภารโรง</v>
          </cell>
          <cell r="F154" t="str">
            <v>-</v>
          </cell>
        </row>
        <row r="156">
          <cell r="C156" t="str">
            <v>นายสมศักดิ์  คงพันธ์</v>
          </cell>
          <cell r="D156" t="str">
            <v>ป.6</v>
          </cell>
          <cell r="E156" t="str">
            <v>คนงาน</v>
          </cell>
          <cell r="F156" t="str">
            <v>-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4"/>
  <sheetViews>
    <sheetView tabSelected="1" zoomScale="98" zoomScaleNormal="98" workbookViewId="0">
      <selection activeCell="B1" sqref="B1"/>
    </sheetView>
  </sheetViews>
  <sheetFormatPr defaultRowHeight="26.25" x14ac:dyDescent="0.4"/>
  <cols>
    <col min="1" max="1" width="6.625" style="28" customWidth="1"/>
    <col min="2" max="2" width="39.75" style="31" customWidth="1"/>
    <col min="3" max="3" width="25" style="31" hidden="1" customWidth="1"/>
    <col min="4" max="4" width="16.25" style="28" hidden="1" customWidth="1"/>
    <col min="5" max="5" width="20.75" style="31" hidden="1" customWidth="1"/>
    <col min="6" max="6" width="5.25" style="28" hidden="1" customWidth="1"/>
    <col min="7" max="7" width="27.625" style="16" customWidth="1"/>
    <col min="8" max="8" width="31.375" style="31" customWidth="1"/>
    <col min="9" max="9" width="8.625" style="28" customWidth="1"/>
    <col min="10" max="10" width="14.625" style="28" customWidth="1"/>
    <col min="11" max="11" width="16.125" style="28" customWidth="1"/>
    <col min="12" max="12" width="16.625" style="28" customWidth="1"/>
    <col min="13" max="13" width="1.375" style="30" hidden="1" customWidth="1"/>
    <col min="14" max="14" width="5.125" style="28" customWidth="1"/>
    <col min="15" max="17" width="9" style="28"/>
    <col min="18" max="18" width="16.125" style="28" bestFit="1" customWidth="1"/>
    <col min="19" max="19" width="12.375" style="28" bestFit="1" customWidth="1"/>
    <col min="20" max="20" width="10.75" style="28" bestFit="1" customWidth="1"/>
    <col min="21" max="16384" width="9" style="28"/>
  </cols>
  <sheetData>
    <row r="1" spans="1:14" s="1" customFormat="1" x14ac:dyDescent="0.4">
      <c r="A1" s="3"/>
      <c r="B1" s="163" t="s">
        <v>136</v>
      </c>
      <c r="C1" s="5"/>
      <c r="D1" s="3"/>
      <c r="E1" s="4"/>
      <c r="F1" s="3"/>
      <c r="G1" s="3"/>
      <c r="H1" s="4"/>
      <c r="I1" s="3"/>
      <c r="J1" s="3"/>
      <c r="K1" s="3"/>
      <c r="L1" s="3"/>
      <c r="M1" s="2"/>
      <c r="N1" s="164" t="s">
        <v>132</v>
      </c>
    </row>
    <row r="2" spans="1:14" s="31" customFormat="1" ht="10.5" customHeight="1" x14ac:dyDescent="0.4">
      <c r="A2" s="17"/>
      <c r="B2" s="29"/>
      <c r="C2" s="29"/>
      <c r="D2" s="17"/>
      <c r="E2" s="29"/>
      <c r="F2" s="17"/>
      <c r="G2" s="3"/>
      <c r="H2" s="29"/>
      <c r="I2" s="17"/>
      <c r="J2" s="17"/>
      <c r="K2" s="17"/>
      <c r="L2" s="17"/>
      <c r="M2" s="30"/>
      <c r="N2" s="164"/>
    </row>
    <row r="3" spans="1:14" s="17" customFormat="1" ht="31.5" customHeight="1" x14ac:dyDescent="0.35">
      <c r="A3" s="165" t="s">
        <v>21</v>
      </c>
      <c r="B3" s="165" t="s">
        <v>20</v>
      </c>
      <c r="C3" s="167" t="s">
        <v>19</v>
      </c>
      <c r="D3" s="169" t="s">
        <v>18</v>
      </c>
      <c r="E3" s="170"/>
      <c r="F3" s="171"/>
      <c r="G3" s="169" t="s">
        <v>17</v>
      </c>
      <c r="H3" s="170"/>
      <c r="I3" s="171"/>
      <c r="J3" s="165" t="s">
        <v>16</v>
      </c>
      <c r="K3" s="169" t="s">
        <v>11</v>
      </c>
      <c r="L3" s="171"/>
      <c r="M3" s="172" t="s">
        <v>15</v>
      </c>
      <c r="N3" s="164"/>
    </row>
    <row r="4" spans="1:14" s="17" customFormat="1" ht="71.25" customHeight="1" x14ac:dyDescent="0.35">
      <c r="A4" s="166"/>
      <c r="B4" s="166"/>
      <c r="C4" s="168"/>
      <c r="D4" s="32" t="s">
        <v>14</v>
      </c>
      <c r="E4" s="33" t="s">
        <v>13</v>
      </c>
      <c r="F4" s="32" t="s">
        <v>12</v>
      </c>
      <c r="G4" s="6" t="s">
        <v>14</v>
      </c>
      <c r="H4" s="18" t="s">
        <v>13</v>
      </c>
      <c r="I4" s="18" t="s">
        <v>12</v>
      </c>
      <c r="J4" s="166"/>
      <c r="K4" s="32" t="s">
        <v>11</v>
      </c>
      <c r="L4" s="32" t="s">
        <v>10</v>
      </c>
      <c r="M4" s="173"/>
      <c r="N4" s="164"/>
    </row>
    <row r="5" spans="1:14" s="39" customFormat="1" ht="24" customHeight="1" x14ac:dyDescent="0.4">
      <c r="A5" s="34">
        <v>1</v>
      </c>
      <c r="B5" s="35" t="s">
        <v>66</v>
      </c>
      <c r="C5" s="35" t="s">
        <v>65</v>
      </c>
      <c r="D5" s="22" t="str">
        <f>[1]ไม่ยุ่ง!B4</f>
        <v>21-3-00-1101-001</v>
      </c>
      <c r="E5" s="36" t="s">
        <v>63</v>
      </c>
      <c r="F5" s="19" t="s">
        <v>64</v>
      </c>
      <c r="G5" s="7" t="str">
        <f>D5</f>
        <v>21-3-00-1101-001</v>
      </c>
      <c r="H5" s="36" t="s">
        <v>63</v>
      </c>
      <c r="I5" s="19" t="str">
        <f>F5</f>
        <v>กลาง</v>
      </c>
      <c r="J5" s="37">
        <f>41250*12</f>
        <v>495000</v>
      </c>
      <c r="K5" s="37">
        <f>7000*12</f>
        <v>84000</v>
      </c>
      <c r="L5" s="37">
        <f>7000*12</f>
        <v>84000</v>
      </c>
      <c r="M5" s="38">
        <f>+K5+L5+J5</f>
        <v>663000</v>
      </c>
      <c r="N5" s="164"/>
    </row>
    <row r="6" spans="1:14" s="39" customFormat="1" ht="24" customHeight="1" x14ac:dyDescent="0.4">
      <c r="A6" s="40"/>
      <c r="B6" s="41"/>
      <c r="C6" s="41" t="s">
        <v>62</v>
      </c>
      <c r="D6" s="23"/>
      <c r="E6" s="42" t="s">
        <v>60</v>
      </c>
      <c r="F6" s="20"/>
      <c r="G6" s="8"/>
      <c r="H6" s="42" t="s">
        <v>60</v>
      </c>
      <c r="I6" s="20"/>
      <c r="J6" s="20"/>
      <c r="K6" s="20"/>
      <c r="L6" s="20"/>
      <c r="M6" s="43"/>
      <c r="N6" s="164"/>
    </row>
    <row r="7" spans="1:14" s="39" customFormat="1" ht="24" customHeight="1" x14ac:dyDescent="0.4">
      <c r="A7" s="34">
        <v>2</v>
      </c>
      <c r="B7" s="35" t="str">
        <f>[1]ไม่ยุ่ง!C6</f>
        <v>นายสมชาย  ทองคำชุม</v>
      </c>
      <c r="C7" s="35" t="s">
        <v>52</v>
      </c>
      <c r="D7" s="19" t="str">
        <f>[1]ไม่ยุ่ง!B6</f>
        <v>21-3-00-1101-002</v>
      </c>
      <c r="E7" s="36" t="s">
        <v>61</v>
      </c>
      <c r="F7" s="19" t="s">
        <v>55</v>
      </c>
      <c r="G7" s="7" t="str">
        <f>D7</f>
        <v>21-3-00-1101-002</v>
      </c>
      <c r="H7" s="36" t="s">
        <v>61</v>
      </c>
      <c r="I7" s="19" t="str">
        <f>F7</f>
        <v>ต้น</v>
      </c>
      <c r="J7" s="37">
        <f>32450*12</f>
        <v>389400</v>
      </c>
      <c r="K7" s="37">
        <f>3500*12</f>
        <v>42000</v>
      </c>
      <c r="L7" s="44">
        <v>0</v>
      </c>
      <c r="M7" s="38">
        <f>+J7+K7+L7</f>
        <v>431400</v>
      </c>
      <c r="N7" s="164"/>
    </row>
    <row r="8" spans="1:14" s="39" customFormat="1" ht="24" customHeight="1" x14ac:dyDescent="0.4">
      <c r="A8" s="40"/>
      <c r="B8" s="41"/>
      <c r="C8" s="41" t="str">
        <f>[1]ไม่ยุ่ง!D7</f>
        <v>(รัฐศาสตร์)</v>
      </c>
      <c r="D8" s="20"/>
      <c r="E8" s="42" t="s">
        <v>60</v>
      </c>
      <c r="F8" s="20"/>
      <c r="G8" s="8"/>
      <c r="H8" s="42" t="s">
        <v>60</v>
      </c>
      <c r="I8" s="20"/>
      <c r="J8" s="45"/>
      <c r="K8" s="45"/>
      <c r="L8" s="46"/>
      <c r="M8" s="43"/>
      <c r="N8" s="164"/>
    </row>
    <row r="9" spans="1:14" s="39" customFormat="1" ht="24" customHeight="1" x14ac:dyDescent="0.4">
      <c r="A9" s="47"/>
      <c r="B9" s="48"/>
      <c r="C9" s="48"/>
      <c r="D9" s="21"/>
      <c r="E9" s="49"/>
      <c r="F9" s="21"/>
      <c r="G9" s="9"/>
      <c r="H9" s="49"/>
      <c r="I9" s="21"/>
      <c r="J9" s="50"/>
      <c r="K9" s="50"/>
      <c r="L9" s="51"/>
      <c r="M9" s="52"/>
      <c r="N9" s="164"/>
    </row>
    <row r="10" spans="1:14" s="1" customFormat="1" ht="24.95" customHeight="1" x14ac:dyDescent="0.4">
      <c r="A10" s="3"/>
      <c r="B10" s="162" t="s">
        <v>59</v>
      </c>
      <c r="C10" s="5"/>
      <c r="D10" s="3"/>
      <c r="E10" s="4"/>
      <c r="F10" s="3"/>
      <c r="G10" s="3"/>
      <c r="H10" s="4"/>
      <c r="I10" s="3"/>
      <c r="J10" s="3"/>
      <c r="K10" s="3"/>
      <c r="L10" s="3"/>
      <c r="M10" s="2"/>
      <c r="N10" s="164"/>
    </row>
    <row r="11" spans="1:14" s="31" customFormat="1" ht="24" customHeight="1" x14ac:dyDescent="0.4">
      <c r="A11" s="17"/>
      <c r="B11" s="29"/>
      <c r="C11" s="29"/>
      <c r="D11" s="17"/>
      <c r="E11" s="29"/>
      <c r="F11" s="17"/>
      <c r="G11" s="3"/>
      <c r="H11" s="29"/>
      <c r="I11" s="17"/>
      <c r="J11" s="17"/>
      <c r="K11" s="17"/>
      <c r="L11" s="17"/>
      <c r="M11" s="30"/>
      <c r="N11" s="164"/>
    </row>
    <row r="12" spans="1:14" s="39" customFormat="1" ht="24" customHeight="1" x14ac:dyDescent="0.4">
      <c r="A12" s="34">
        <v>3</v>
      </c>
      <c r="B12" s="35" t="str">
        <f>[1]ไม่ยุ่ง!C8</f>
        <v>นายศักดา  รัตนบุรี</v>
      </c>
      <c r="C12" s="35" t="s">
        <v>56</v>
      </c>
      <c r="D12" s="22" t="str">
        <f>[1]ไม่ยุ่ง!B8</f>
        <v>21-3-01-2101-001</v>
      </c>
      <c r="E12" s="36" t="s">
        <v>58</v>
      </c>
      <c r="F12" s="19" t="s">
        <v>55</v>
      </c>
      <c r="G12" s="7" t="str">
        <f>D12</f>
        <v>21-3-01-2101-001</v>
      </c>
      <c r="H12" s="36" t="s">
        <v>58</v>
      </c>
      <c r="I12" s="19" t="str">
        <f>F12</f>
        <v>ต้น</v>
      </c>
      <c r="J12" s="37">
        <f>35220*12</f>
        <v>422640</v>
      </c>
      <c r="K12" s="37">
        <f>3500*12</f>
        <v>42000</v>
      </c>
      <c r="L12" s="44">
        <v>0</v>
      </c>
      <c r="M12" s="38">
        <v>431400</v>
      </c>
      <c r="N12" s="164"/>
    </row>
    <row r="13" spans="1:14" s="39" customFormat="1" ht="24" customHeight="1" x14ac:dyDescent="0.4">
      <c r="A13" s="40"/>
      <c r="B13" s="41"/>
      <c r="C13" s="41" t="str">
        <f>[1]ไม่ยุ่ง!D9</f>
        <v>(บริหารรัฐกิจ)</v>
      </c>
      <c r="D13" s="23"/>
      <c r="E13" s="53" t="s">
        <v>53</v>
      </c>
      <c r="F13" s="20"/>
      <c r="G13" s="8"/>
      <c r="H13" s="53" t="s">
        <v>53</v>
      </c>
      <c r="I13" s="20"/>
      <c r="J13" s="45"/>
      <c r="K13" s="45"/>
      <c r="L13" s="46"/>
      <c r="M13" s="43"/>
      <c r="N13" s="164"/>
    </row>
    <row r="14" spans="1:14" s="39" customFormat="1" ht="24" customHeight="1" x14ac:dyDescent="0.4">
      <c r="A14" s="34">
        <v>4</v>
      </c>
      <c r="B14" s="35" t="str">
        <f>[1]ไม่ยุ่ง!C10</f>
        <v>นางสาวสิรินภรณ์  ละอองทอง</v>
      </c>
      <c r="C14" s="35" t="s">
        <v>52</v>
      </c>
      <c r="D14" s="19" t="str">
        <f>[1]ไม่ยุ่ง!B10</f>
        <v>21-3-01-2101-002</v>
      </c>
      <c r="E14" s="36" t="s">
        <v>57</v>
      </c>
      <c r="F14" s="19" t="s">
        <v>55</v>
      </c>
      <c r="G14" s="10" t="str">
        <f>D14</f>
        <v>21-3-01-2101-002</v>
      </c>
      <c r="H14" s="36" t="s">
        <v>57</v>
      </c>
      <c r="I14" s="19" t="str">
        <f>F14</f>
        <v>ต้น</v>
      </c>
      <c r="J14" s="37">
        <f>29680*12</f>
        <v>356160</v>
      </c>
      <c r="K14" s="37">
        <f>1500*12</f>
        <v>18000</v>
      </c>
      <c r="L14" s="44">
        <v>0</v>
      </c>
      <c r="M14" s="38">
        <f>+J14+K14+L14</f>
        <v>374160</v>
      </c>
      <c r="N14" s="164"/>
    </row>
    <row r="15" spans="1:14" s="39" customFormat="1" ht="24" customHeight="1" x14ac:dyDescent="0.4">
      <c r="A15" s="40"/>
      <c r="B15" s="41"/>
      <c r="C15" s="41" t="str">
        <f>[1]ไม่ยุ่ง!D11</f>
        <v>(รัฐศาสตร์)</v>
      </c>
      <c r="D15" s="20"/>
      <c r="E15" s="42" t="s">
        <v>53</v>
      </c>
      <c r="F15" s="20"/>
      <c r="G15" s="11"/>
      <c r="H15" s="42" t="s">
        <v>53</v>
      </c>
      <c r="I15" s="20"/>
      <c r="J15" s="40"/>
      <c r="K15" s="40"/>
      <c r="L15" s="46"/>
      <c r="M15" s="43"/>
      <c r="N15" s="164"/>
    </row>
    <row r="16" spans="1:14" s="39" customFormat="1" ht="24" customHeight="1" x14ac:dyDescent="0.4">
      <c r="A16" s="34">
        <v>5</v>
      </c>
      <c r="B16" s="35" t="str">
        <f>[1]ไม่ยุ่ง!C12</f>
        <v>นางมณฑา  พยาบาล</v>
      </c>
      <c r="C16" s="35" t="s">
        <v>56</v>
      </c>
      <c r="D16" s="19" t="str">
        <f>[1]ไม่ยุ่ง!B12</f>
        <v>21-3-01-2101-003</v>
      </c>
      <c r="E16" s="53" t="s">
        <v>54</v>
      </c>
      <c r="F16" s="19" t="s">
        <v>55</v>
      </c>
      <c r="G16" s="7" t="str">
        <f>D16</f>
        <v>21-3-01-2101-003</v>
      </c>
      <c r="H16" s="53" t="s">
        <v>54</v>
      </c>
      <c r="I16" s="19" t="str">
        <f>F16</f>
        <v>ต้น</v>
      </c>
      <c r="J16" s="37">
        <f>30790*12</f>
        <v>369480</v>
      </c>
      <c r="K16" s="37">
        <f>1500*12</f>
        <v>18000</v>
      </c>
      <c r="L16" s="44">
        <v>0</v>
      </c>
      <c r="M16" s="38">
        <f>+J16+K16+L16</f>
        <v>387480</v>
      </c>
      <c r="N16" s="164"/>
    </row>
    <row r="17" spans="1:14" s="39" customFormat="1" ht="24" customHeight="1" x14ac:dyDescent="0.4">
      <c r="A17" s="40"/>
      <c r="B17" s="41"/>
      <c r="C17" s="41" t="str">
        <f>[1]ไม่ยุ่ง!D13</f>
        <v>(รัฐศาสตร์)</v>
      </c>
      <c r="D17" s="20"/>
      <c r="E17" s="53" t="s">
        <v>53</v>
      </c>
      <c r="F17" s="20"/>
      <c r="G17" s="8"/>
      <c r="H17" s="53" t="s">
        <v>53</v>
      </c>
      <c r="I17" s="20"/>
      <c r="J17" s="40"/>
      <c r="K17" s="40"/>
      <c r="L17" s="45"/>
      <c r="M17" s="43"/>
      <c r="N17" s="164"/>
    </row>
    <row r="18" spans="1:14" s="39" customFormat="1" ht="24" customHeight="1" x14ac:dyDescent="0.4">
      <c r="A18" s="34">
        <v>6</v>
      </c>
      <c r="B18" s="35" t="str">
        <f>[1]ไม่ยุ่ง!C14</f>
        <v>นายสุรเดช  รัตนบุรี</v>
      </c>
      <c r="C18" s="35" t="s">
        <v>52</v>
      </c>
      <c r="D18" s="19" t="str">
        <f>[1]ไม่ยุ่ง!B14</f>
        <v>21-3-01-3101-001</v>
      </c>
      <c r="E18" s="36" t="str">
        <f>[1]ไม่ยุ่ง!E14</f>
        <v>นักจัดการงานทั่วไป</v>
      </c>
      <c r="F18" s="19" t="s">
        <v>44</v>
      </c>
      <c r="G18" s="7" t="str">
        <f>D18</f>
        <v>21-3-01-3101-001</v>
      </c>
      <c r="H18" s="36" t="str">
        <f>E18</f>
        <v>นักจัดการงานทั่วไป</v>
      </c>
      <c r="I18" s="19" t="s">
        <v>44</v>
      </c>
      <c r="J18" s="37">
        <f>26460*12</f>
        <v>317520</v>
      </c>
      <c r="K18" s="54">
        <v>0</v>
      </c>
      <c r="L18" s="44">
        <v>0</v>
      </c>
      <c r="M18" s="38">
        <f>+J18+K18+L18</f>
        <v>317520</v>
      </c>
      <c r="N18" s="164"/>
    </row>
    <row r="19" spans="1:14" s="39" customFormat="1" ht="24" customHeight="1" x14ac:dyDescent="0.4">
      <c r="A19" s="40"/>
      <c r="B19" s="41"/>
      <c r="C19" s="41" t="str">
        <f>[1]ไม่ยุ่ง!D15</f>
        <v>(รัฐศาสตร์)</v>
      </c>
      <c r="D19" s="20"/>
      <c r="E19" s="42"/>
      <c r="F19" s="20"/>
      <c r="G19" s="8"/>
      <c r="H19" s="42"/>
      <c r="I19" s="20"/>
      <c r="J19" s="40"/>
      <c r="K19" s="55"/>
      <c r="L19" s="45"/>
      <c r="M19" s="43"/>
      <c r="N19" s="164"/>
    </row>
    <row r="20" spans="1:14" s="62" customFormat="1" ht="24" customHeight="1" x14ac:dyDescent="0.4">
      <c r="A20" s="56">
        <v>7</v>
      </c>
      <c r="B20" s="57" t="s">
        <v>51</v>
      </c>
      <c r="C20" s="57" t="s">
        <v>43</v>
      </c>
      <c r="D20" s="24" t="str">
        <f>[1]ไม่ยุ่ง!B16</f>
        <v>21-3-01-3102-001</v>
      </c>
      <c r="E20" s="58" t="str">
        <f>[1]ไม่ยุ่ง!E16</f>
        <v>นักทรัพยากรบุคคล</v>
      </c>
      <c r="F20" s="24" t="s">
        <v>44</v>
      </c>
      <c r="G20" s="12" t="str">
        <f>D20</f>
        <v>21-3-01-3102-001</v>
      </c>
      <c r="H20" s="58" t="str">
        <f>E20</f>
        <v>นักทรัพยากรบุคคล</v>
      </c>
      <c r="I20" s="24" t="s">
        <v>44</v>
      </c>
      <c r="J20" s="59">
        <f>26460*12</f>
        <v>317520</v>
      </c>
      <c r="K20" s="60">
        <v>0</v>
      </c>
      <c r="L20" s="61">
        <v>0</v>
      </c>
      <c r="M20" s="38">
        <f>+J20+K20+L20</f>
        <v>317520</v>
      </c>
      <c r="N20" s="164"/>
    </row>
    <row r="21" spans="1:14" s="62" customFormat="1" ht="24" customHeight="1" x14ac:dyDescent="0.4">
      <c r="A21" s="63"/>
      <c r="B21" s="64"/>
      <c r="C21" s="64" t="s">
        <v>50</v>
      </c>
      <c r="D21" s="25"/>
      <c r="E21" s="65"/>
      <c r="F21" s="25"/>
      <c r="G21" s="13"/>
      <c r="H21" s="65"/>
      <c r="I21" s="25"/>
      <c r="J21" s="63"/>
      <c r="K21" s="66"/>
      <c r="L21" s="67"/>
      <c r="M21" s="43"/>
      <c r="N21" s="164"/>
    </row>
    <row r="22" spans="1:14" s="62" customFormat="1" ht="24" customHeight="1" x14ac:dyDescent="0.4">
      <c r="A22" s="56">
        <v>8</v>
      </c>
      <c r="B22" s="57" t="s">
        <v>49</v>
      </c>
      <c r="C22" s="57" t="s">
        <v>48</v>
      </c>
      <c r="D22" s="24" t="str">
        <f>[1]ไม่ยุ่ง!B18</f>
        <v>21-3-01-3103-001</v>
      </c>
      <c r="E22" s="58" t="str">
        <f>[1]ไม่ยุ่ง!E18</f>
        <v>นักวิเคราะห์นโยบายและแผน</v>
      </c>
      <c r="F22" s="24" t="s">
        <v>42</v>
      </c>
      <c r="G22" s="12" t="str">
        <f>D22</f>
        <v>21-3-01-3103-001</v>
      </c>
      <c r="H22" s="58" t="str">
        <f>E22</f>
        <v>นักวิเคราะห์นโยบายและแผน</v>
      </c>
      <c r="I22" s="24" t="str">
        <f>F22</f>
        <v>ปก.</v>
      </c>
      <c r="J22" s="59">
        <v>203280</v>
      </c>
      <c r="K22" s="60">
        <v>0</v>
      </c>
      <c r="L22" s="61">
        <v>0</v>
      </c>
      <c r="M22" s="38">
        <f>+J22+K22+L22</f>
        <v>203280</v>
      </c>
      <c r="N22" s="164"/>
    </row>
    <row r="23" spans="1:14" s="62" customFormat="1" ht="24" customHeight="1" x14ac:dyDescent="0.4">
      <c r="A23" s="63"/>
      <c r="B23" s="64"/>
      <c r="C23" s="64" t="str">
        <f>[1]ไม่ยุ่ง!D19</f>
        <v>(รัฐศาสตร์)</v>
      </c>
      <c r="D23" s="25"/>
      <c r="E23" s="65"/>
      <c r="F23" s="25"/>
      <c r="G23" s="13"/>
      <c r="H23" s="65"/>
      <c r="I23" s="25"/>
      <c r="J23" s="63"/>
      <c r="K23" s="66"/>
      <c r="L23" s="67"/>
      <c r="M23" s="43"/>
      <c r="N23" s="164"/>
    </row>
    <row r="24" spans="1:14" s="62" customFormat="1" ht="24" customHeight="1" x14ac:dyDescent="0.4">
      <c r="A24" s="56">
        <v>9</v>
      </c>
      <c r="B24" s="57" t="str">
        <f>[1]ไม่ยุ่ง!C20</f>
        <v>นายชิโนรส  ประลมพ์กาญจน์</v>
      </c>
      <c r="C24" s="57" t="s">
        <v>47</v>
      </c>
      <c r="D24" s="24" t="str">
        <f>[1]ไม่ยุ่ง!B20</f>
        <v>21-3-01-3105-001</v>
      </c>
      <c r="E24" s="58" t="str">
        <f>[1]ไม่ยุ่ง!E20</f>
        <v>นิติกร</v>
      </c>
      <c r="F24" s="24" t="s">
        <v>44</v>
      </c>
      <c r="G24" s="12" t="str">
        <f>D24</f>
        <v>21-3-01-3105-001</v>
      </c>
      <c r="H24" s="58" t="str">
        <f>E24</f>
        <v>นิติกร</v>
      </c>
      <c r="I24" s="24" t="str">
        <f>F24</f>
        <v>ชก.</v>
      </c>
      <c r="J24" s="59">
        <f>30220*12</f>
        <v>362640</v>
      </c>
      <c r="K24" s="60">
        <v>0</v>
      </c>
      <c r="L24" s="61">
        <v>0</v>
      </c>
      <c r="M24" s="38">
        <f>+J24+K24+L24</f>
        <v>362640</v>
      </c>
      <c r="N24" s="164"/>
    </row>
    <row r="25" spans="1:14" s="62" customFormat="1" ht="24" customHeight="1" x14ac:dyDescent="0.4">
      <c r="A25" s="63"/>
      <c r="B25" s="64"/>
      <c r="C25" s="64" t="str">
        <f>[1]ไม่ยุ่ง!D21</f>
        <v>(นิติศาสตร์)</v>
      </c>
      <c r="D25" s="25"/>
      <c r="E25" s="65"/>
      <c r="F25" s="25"/>
      <c r="G25" s="13"/>
      <c r="H25" s="65"/>
      <c r="I25" s="25"/>
      <c r="J25" s="63"/>
      <c r="K25" s="66"/>
      <c r="L25" s="67"/>
      <c r="M25" s="43"/>
      <c r="N25" s="164"/>
    </row>
    <row r="26" spans="1:14" s="62" customFormat="1" ht="24" customHeight="1" x14ac:dyDescent="0.4">
      <c r="A26" s="56">
        <v>10</v>
      </c>
      <c r="B26" s="57" t="s">
        <v>46</v>
      </c>
      <c r="C26" s="57" t="s">
        <v>35</v>
      </c>
      <c r="D26" s="24" t="str">
        <f>[1]ไม่ยุ่ง!B22</f>
        <v>21-3-01-3401-001</v>
      </c>
      <c r="E26" s="58" t="str">
        <f>[1]ไม่ยุ่ง!E22</f>
        <v>นักวิชาการเกษตร</v>
      </c>
      <c r="F26" s="24" t="s">
        <v>42</v>
      </c>
      <c r="G26" s="12" t="str">
        <f>D26</f>
        <v>21-3-01-3401-001</v>
      </c>
      <c r="H26" s="58" t="str">
        <f>E26</f>
        <v>นักวิชาการเกษตร</v>
      </c>
      <c r="I26" s="24" t="s">
        <v>42</v>
      </c>
      <c r="J26" s="59">
        <f>15060*12</f>
        <v>180720</v>
      </c>
      <c r="K26" s="60">
        <v>0</v>
      </c>
      <c r="L26" s="61">
        <v>0</v>
      </c>
      <c r="M26" s="38">
        <f>+J26+K26+L26</f>
        <v>180720</v>
      </c>
      <c r="N26" s="164"/>
    </row>
    <row r="27" spans="1:14" s="62" customFormat="1" ht="24" customHeight="1" x14ac:dyDescent="0.4">
      <c r="A27" s="63"/>
      <c r="B27" s="64"/>
      <c r="C27" s="64" t="str">
        <f>[1]ไม่ยุ่ง!D23</f>
        <v>(เทคโนโลยีการเกษตร)</v>
      </c>
      <c r="D27" s="25"/>
      <c r="E27" s="65"/>
      <c r="F27" s="25"/>
      <c r="G27" s="13"/>
      <c r="H27" s="65"/>
      <c r="I27" s="25"/>
      <c r="J27" s="63"/>
      <c r="K27" s="66"/>
      <c r="L27" s="67"/>
      <c r="M27" s="43"/>
      <c r="N27" s="164"/>
    </row>
    <row r="28" spans="1:14" s="62" customFormat="1" ht="24" customHeight="1" x14ac:dyDescent="0.4">
      <c r="A28" s="56">
        <v>11</v>
      </c>
      <c r="B28" s="57" t="s">
        <v>45</v>
      </c>
      <c r="C28" s="57" t="s">
        <v>35</v>
      </c>
      <c r="D28" s="24" t="str">
        <f>[1]ไม่ยุ่ง!B24</f>
        <v>21-3-01-3601-001</v>
      </c>
      <c r="E28" s="58" t="str">
        <f>[1]ไม่ยุ่ง!E24</f>
        <v>นักวิชาการสาธารณสุข</v>
      </c>
      <c r="F28" s="24" t="s">
        <v>44</v>
      </c>
      <c r="G28" s="12" t="str">
        <f>D28</f>
        <v>21-3-01-3601-001</v>
      </c>
      <c r="H28" s="58" t="str">
        <f>E28</f>
        <v>นักวิชาการสาธารณสุข</v>
      </c>
      <c r="I28" s="24" t="s">
        <v>44</v>
      </c>
      <c r="J28" s="59">
        <f>24970*12</f>
        <v>299640</v>
      </c>
      <c r="K28" s="60">
        <v>0</v>
      </c>
      <c r="L28" s="61">
        <v>0</v>
      </c>
      <c r="M28" s="38">
        <f>+J28+K28+L28</f>
        <v>299640</v>
      </c>
      <c r="N28" s="164"/>
    </row>
    <row r="29" spans="1:14" s="62" customFormat="1" ht="24" customHeight="1" x14ac:dyDescent="0.4">
      <c r="A29" s="63"/>
      <c r="B29" s="64"/>
      <c r="C29" s="64" t="str">
        <f>[1]ไม่ยุ่ง!D25</f>
        <v>(สาธารณสุขชุมชน)</v>
      </c>
      <c r="D29" s="25"/>
      <c r="E29" s="65"/>
      <c r="F29" s="25"/>
      <c r="G29" s="13"/>
      <c r="H29" s="65"/>
      <c r="I29" s="25"/>
      <c r="J29" s="63"/>
      <c r="K29" s="66"/>
      <c r="L29" s="67"/>
      <c r="M29" s="43"/>
      <c r="N29" s="164"/>
    </row>
    <row r="30" spans="1:14" s="62" customFormat="1" ht="24" customHeight="1" x14ac:dyDescent="0.4">
      <c r="A30" s="56">
        <v>12</v>
      </c>
      <c r="B30" s="57" t="str">
        <f>[1]ไม่ยุ่ง!C26</f>
        <v>นางกัลนิกา  รัตนบรรเทิง</v>
      </c>
      <c r="C30" s="57" t="s">
        <v>43</v>
      </c>
      <c r="D30" s="24" t="str">
        <f>[1]ไม่ยุ่ง!B26</f>
        <v>21-3-01-3801-001</v>
      </c>
      <c r="E30" s="58" t="str">
        <f>[1]ไม่ยุ่ง!E26</f>
        <v>นักพัฒนาชุมชน</v>
      </c>
      <c r="F30" s="24" t="s">
        <v>42</v>
      </c>
      <c r="G30" s="12" t="str">
        <f>D30</f>
        <v>21-3-01-3801-001</v>
      </c>
      <c r="H30" s="58" t="str">
        <f>E30</f>
        <v>นักพัฒนาชุมชน</v>
      </c>
      <c r="I30" s="24" t="str">
        <f>F30</f>
        <v>ปก.</v>
      </c>
      <c r="J30" s="59">
        <f>26500*12</f>
        <v>318000</v>
      </c>
      <c r="K30" s="60">
        <v>0</v>
      </c>
      <c r="L30" s="61">
        <v>0</v>
      </c>
      <c r="M30" s="38">
        <f>+J30+K30+L30</f>
        <v>318000</v>
      </c>
      <c r="N30" s="164"/>
    </row>
    <row r="31" spans="1:14" s="62" customFormat="1" ht="24" customHeight="1" x14ac:dyDescent="0.4">
      <c r="A31" s="63"/>
      <c r="B31" s="64"/>
      <c r="C31" s="64" t="str">
        <f>[1]ไม่ยุ่ง!D27</f>
        <v>(พาณิชยศาสตร์)</v>
      </c>
      <c r="D31" s="25"/>
      <c r="E31" s="65"/>
      <c r="F31" s="25"/>
      <c r="G31" s="13"/>
      <c r="H31" s="65"/>
      <c r="I31" s="25"/>
      <c r="J31" s="63"/>
      <c r="K31" s="66"/>
      <c r="L31" s="67"/>
      <c r="M31" s="43"/>
      <c r="N31" s="164"/>
    </row>
    <row r="32" spans="1:14" s="62" customFormat="1" ht="24" customHeight="1" x14ac:dyDescent="0.4">
      <c r="A32" s="56">
        <v>13</v>
      </c>
      <c r="B32" s="57" t="s">
        <v>41</v>
      </c>
      <c r="C32" s="57" t="s">
        <v>40</v>
      </c>
      <c r="D32" s="24" t="str">
        <f>[1]ไม่ยุ่ง!B28</f>
        <v>21-3-01-4805-001</v>
      </c>
      <c r="E32" s="58" t="s">
        <v>39</v>
      </c>
      <c r="F32" s="24" t="s">
        <v>38</v>
      </c>
      <c r="G32" s="12" t="str">
        <f>D32</f>
        <v>21-3-01-4805-001</v>
      </c>
      <c r="H32" s="58" t="str">
        <f>E32</f>
        <v>จพง.ป้องกันและบรรเทาฯ</v>
      </c>
      <c r="I32" s="24" t="str">
        <f>F32</f>
        <v>ปง.</v>
      </c>
      <c r="J32" s="59">
        <f>14310*12</f>
        <v>171720</v>
      </c>
      <c r="K32" s="60">
        <v>0</v>
      </c>
      <c r="L32" s="61">
        <v>0</v>
      </c>
      <c r="M32" s="38">
        <f>+J32+K32+L32</f>
        <v>171720</v>
      </c>
      <c r="N32" s="164"/>
    </row>
    <row r="33" spans="1:14" s="62" customFormat="1" ht="24" customHeight="1" x14ac:dyDescent="0.4">
      <c r="A33" s="63"/>
      <c r="B33" s="64"/>
      <c r="C33" s="64" t="s">
        <v>37</v>
      </c>
      <c r="D33" s="25"/>
      <c r="E33" s="65"/>
      <c r="F33" s="25"/>
      <c r="G33" s="13"/>
      <c r="H33" s="65"/>
      <c r="I33" s="25"/>
      <c r="J33" s="63"/>
      <c r="K33" s="66"/>
      <c r="L33" s="67"/>
      <c r="M33" s="43"/>
      <c r="N33" s="164"/>
    </row>
    <row r="34" spans="1:14" s="39" customFormat="1" ht="24" hidden="1" customHeight="1" x14ac:dyDescent="0.4">
      <c r="A34" s="34"/>
      <c r="B34" s="68" t="s">
        <v>36</v>
      </c>
      <c r="C34" s="69"/>
      <c r="D34" s="26"/>
      <c r="E34" s="70"/>
      <c r="F34" s="26"/>
      <c r="G34" s="14"/>
      <c r="H34" s="70"/>
      <c r="I34" s="26"/>
      <c r="J34" s="71"/>
      <c r="K34" s="71"/>
      <c r="L34" s="71"/>
      <c r="M34" s="72"/>
      <c r="N34" s="175"/>
    </row>
    <row r="35" spans="1:14" s="39" customFormat="1" ht="24" hidden="1" customHeight="1" x14ac:dyDescent="0.4">
      <c r="A35" s="34">
        <v>14</v>
      </c>
      <c r="B35" s="35" t="str">
        <f>[1]ไม่ยุ่ง!C30</f>
        <v>นางสาวสาวิตรี  มะลิแก้ว</v>
      </c>
      <c r="C35" s="73" t="str">
        <f>[1]ไม่ยุ่ง!D30</f>
        <v>ปวช.</v>
      </c>
      <c r="D35" s="34" t="str">
        <f>[1]ไม่ยุ่ง!B30</f>
        <v>-</v>
      </c>
      <c r="E35" s="36" t="str">
        <f>[1]ไม่ยุ่ง!E30</f>
        <v>ผช.เจ้าพนักงานธุรการ</v>
      </c>
      <c r="F35" s="34" t="str">
        <f>[1]ไม่ยุ่ง!F30</f>
        <v>-</v>
      </c>
      <c r="G35" s="7" t="str">
        <f>D35</f>
        <v>-</v>
      </c>
      <c r="H35" s="36" t="str">
        <f>E35</f>
        <v>ผช.เจ้าพนักงานธุรการ</v>
      </c>
      <c r="I35" s="19" t="str">
        <f>F35</f>
        <v>-</v>
      </c>
      <c r="J35" s="37">
        <f>11720*12</f>
        <v>140640</v>
      </c>
      <c r="K35" s="44">
        <v>0</v>
      </c>
      <c r="L35" s="44">
        <v>0</v>
      </c>
      <c r="M35" s="38">
        <f>+J35+K35+L35</f>
        <v>140640</v>
      </c>
      <c r="N35" s="175"/>
    </row>
    <row r="36" spans="1:14" s="39" customFormat="1" ht="24" hidden="1" customHeight="1" x14ac:dyDescent="0.4">
      <c r="A36" s="40"/>
      <c r="B36" s="41"/>
      <c r="C36" s="74" t="str">
        <f>[1]ไม่ยุ่ง!D31</f>
        <v>(คอมพิวเตอร์ธุรกิจ)</v>
      </c>
      <c r="D36" s="40"/>
      <c r="E36" s="42"/>
      <c r="F36" s="40"/>
      <c r="G36" s="8"/>
      <c r="H36" s="42"/>
      <c r="I36" s="20"/>
      <c r="J36" s="40"/>
      <c r="K36" s="40"/>
      <c r="L36" s="40"/>
      <c r="M36" s="43"/>
      <c r="N36" s="175"/>
    </row>
    <row r="37" spans="1:14" s="39" customFormat="1" ht="24" hidden="1" customHeight="1" x14ac:dyDescent="0.4">
      <c r="A37" s="34">
        <v>15</v>
      </c>
      <c r="B37" s="35" t="str">
        <f>[1]ไม่ยุ่ง!C32</f>
        <v>นางสาวสุดารัตน์  คงทอง</v>
      </c>
      <c r="C37" s="73" t="s">
        <v>32</v>
      </c>
      <c r="D37" s="34" t="str">
        <f>[1]ไม่ยุ่ง!B32</f>
        <v>-</v>
      </c>
      <c r="E37" s="36" t="str">
        <f>[1]ไม่ยุ่ง!E32</f>
        <v>ผช.เจ้าพนักงานธุรการ</v>
      </c>
      <c r="F37" s="34" t="str">
        <f>[1]ไม่ยุ่ง!F32</f>
        <v>-</v>
      </c>
      <c r="G37" s="7" t="str">
        <f>D37</f>
        <v>-</v>
      </c>
      <c r="H37" s="36" t="str">
        <f>E37</f>
        <v>ผช.เจ้าพนักงานธุรการ</v>
      </c>
      <c r="I37" s="19" t="str">
        <f>F37</f>
        <v>-</v>
      </c>
      <c r="J37" s="37">
        <f>11590*12</f>
        <v>139080</v>
      </c>
      <c r="K37" s="44">
        <v>0</v>
      </c>
      <c r="L37" s="44">
        <v>0</v>
      </c>
      <c r="M37" s="38">
        <f>+J37+K37+L37</f>
        <v>139080</v>
      </c>
      <c r="N37" s="175"/>
    </row>
    <row r="38" spans="1:14" s="39" customFormat="1" ht="24" hidden="1" customHeight="1" x14ac:dyDescent="0.4">
      <c r="A38" s="40"/>
      <c r="B38" s="41"/>
      <c r="C38" s="74" t="str">
        <f>[1]ไม่ยุ่ง!D33</f>
        <v>(คอมพิวเตอร์ธุรกิจ)</v>
      </c>
      <c r="D38" s="40"/>
      <c r="E38" s="42"/>
      <c r="F38" s="40"/>
      <c r="G38" s="8"/>
      <c r="H38" s="42"/>
      <c r="I38" s="20"/>
      <c r="J38" s="40"/>
      <c r="K38" s="40"/>
      <c r="L38" s="40"/>
      <c r="M38" s="43"/>
      <c r="N38" s="175"/>
    </row>
    <row r="39" spans="1:14" s="39" customFormat="1" ht="24" hidden="1" customHeight="1" x14ac:dyDescent="0.4">
      <c r="A39" s="34">
        <v>16</v>
      </c>
      <c r="B39" s="35" t="str">
        <f>[1]ไม่ยุ่ง!C34</f>
        <v>นางสาวเสาวณี  เกิดแก้ว</v>
      </c>
      <c r="C39" s="73" t="s">
        <v>35</v>
      </c>
      <c r="D39" s="34" t="str">
        <f>[1]ไม่ยุ่ง!B34</f>
        <v>-</v>
      </c>
      <c r="E39" s="36" t="str">
        <f>[1]ไม่ยุ่ง!E34</f>
        <v>ผช.เจ้าพนักงานธุรการ</v>
      </c>
      <c r="F39" s="34" t="str">
        <f>[1]ไม่ยุ่ง!F34</f>
        <v>-</v>
      </c>
      <c r="G39" s="7" t="str">
        <f>D39</f>
        <v>-</v>
      </c>
      <c r="H39" s="36" t="str">
        <f>E39</f>
        <v>ผช.เจ้าพนักงานธุรการ</v>
      </c>
      <c r="I39" s="19" t="str">
        <f>F39</f>
        <v>-</v>
      </c>
      <c r="J39" s="37">
        <f>11580*12</f>
        <v>138960</v>
      </c>
      <c r="K39" s="44">
        <v>0</v>
      </c>
      <c r="L39" s="44">
        <v>0</v>
      </c>
      <c r="M39" s="38">
        <f>+J39+K39+L39</f>
        <v>138960</v>
      </c>
      <c r="N39" s="175"/>
    </row>
    <row r="40" spans="1:14" s="39" customFormat="1" ht="24" hidden="1" customHeight="1" x14ac:dyDescent="0.4">
      <c r="A40" s="40"/>
      <c r="B40" s="41"/>
      <c r="C40" s="74" t="str">
        <f>[1]ไม่ยุ่ง!D35</f>
        <v>(คอมพิวเตอร์ธุรกิจ)</v>
      </c>
      <c r="D40" s="40"/>
      <c r="E40" s="42"/>
      <c r="F40" s="40"/>
      <c r="G40" s="8"/>
      <c r="H40" s="42"/>
      <c r="I40" s="20"/>
      <c r="J40" s="40"/>
      <c r="K40" s="40"/>
      <c r="L40" s="40"/>
      <c r="M40" s="43"/>
      <c r="N40" s="175"/>
    </row>
    <row r="41" spans="1:14" s="39" customFormat="1" ht="24" hidden="1" customHeight="1" x14ac:dyDescent="0.4">
      <c r="A41" s="34">
        <v>17</v>
      </c>
      <c r="B41" s="35" t="str">
        <f>[1]ไม่ยุ่ง!C36</f>
        <v>นายเสกศักดิ์  รัตนบุรี</v>
      </c>
      <c r="C41" s="73" t="s">
        <v>35</v>
      </c>
      <c r="D41" s="34" t="str">
        <f>[1]ไม่ยุ่ง!B36</f>
        <v>-</v>
      </c>
      <c r="E41" s="36" t="str">
        <f>[1]ไม่ยุ่ง!E36</f>
        <v>ผช.เจ้าพนักงานธุรการ</v>
      </c>
      <c r="F41" s="34" t="str">
        <f>[1]ไม่ยุ่ง!F36</f>
        <v>-</v>
      </c>
      <c r="G41" s="7" t="str">
        <f>D41</f>
        <v>-</v>
      </c>
      <c r="H41" s="36" t="str">
        <f>E41</f>
        <v>ผช.เจ้าพนักงานธุรการ</v>
      </c>
      <c r="I41" s="19" t="str">
        <f>F41</f>
        <v>-</v>
      </c>
      <c r="J41" s="37">
        <f>11360*12</f>
        <v>136320</v>
      </c>
      <c r="K41" s="44">
        <v>0</v>
      </c>
      <c r="L41" s="44">
        <v>0</v>
      </c>
      <c r="M41" s="38">
        <f>+J41+K41+L41</f>
        <v>136320</v>
      </c>
      <c r="N41" s="175"/>
    </row>
    <row r="42" spans="1:14" s="39" customFormat="1" ht="24" hidden="1" customHeight="1" x14ac:dyDescent="0.4">
      <c r="A42" s="40"/>
      <c r="B42" s="41"/>
      <c r="C42" s="74" t="str">
        <f>[1]ไม่ยุ่ง!D37</f>
        <v>(เกษตรกลวิธาน)</v>
      </c>
      <c r="D42" s="40"/>
      <c r="E42" s="42"/>
      <c r="F42" s="40"/>
      <c r="G42" s="8"/>
      <c r="H42" s="42"/>
      <c r="I42" s="20"/>
      <c r="J42" s="40"/>
      <c r="K42" s="40"/>
      <c r="L42" s="40"/>
      <c r="M42" s="43"/>
      <c r="N42" s="175"/>
    </row>
    <row r="43" spans="1:14" s="39" customFormat="1" ht="24" hidden="1" customHeight="1" x14ac:dyDescent="0.4">
      <c r="A43" s="34">
        <v>18</v>
      </c>
      <c r="B43" s="35" t="str">
        <f>[1]ไม่ยุ่ง!C38</f>
        <v>นางสาวนิตยาพร  เหลืองอุ่มพล</v>
      </c>
      <c r="C43" s="73" t="str">
        <f>[1]ไม่ยุ่ง!D38</f>
        <v>ปวส.</v>
      </c>
      <c r="D43" s="34" t="str">
        <f>[1]ไม่ยุ่ง!B38</f>
        <v>-</v>
      </c>
      <c r="E43" s="36" t="str">
        <f>[1]ไม่ยุ่ง!E38</f>
        <v>ผช.เจ้าพนักงานธุรการ</v>
      </c>
      <c r="F43" s="34" t="str">
        <f>[1]ไม่ยุ่ง!F38</f>
        <v>-</v>
      </c>
      <c r="G43" s="7" t="str">
        <f>D43</f>
        <v>-</v>
      </c>
      <c r="H43" s="36" t="str">
        <f>E43</f>
        <v>ผช.เจ้าพนักงานธุรการ</v>
      </c>
      <c r="I43" s="19" t="str">
        <f>F43</f>
        <v>-</v>
      </c>
      <c r="J43" s="37">
        <f>13090*12</f>
        <v>157080</v>
      </c>
      <c r="K43" s="44">
        <v>0</v>
      </c>
      <c r="L43" s="44">
        <v>0</v>
      </c>
      <c r="M43" s="38">
        <f>+J43+K43+L43</f>
        <v>157080</v>
      </c>
      <c r="N43" s="175"/>
    </row>
    <row r="44" spans="1:14" s="39" customFormat="1" ht="24" hidden="1" customHeight="1" x14ac:dyDescent="0.4">
      <c r="A44" s="40"/>
      <c r="B44" s="41"/>
      <c r="C44" s="74" t="str">
        <f>[1]ไม่ยุ่ง!D39</f>
        <v>(คอมพิวเตอร์)</v>
      </c>
      <c r="D44" s="40"/>
      <c r="E44" s="42"/>
      <c r="F44" s="40"/>
      <c r="G44" s="8"/>
      <c r="H44" s="42"/>
      <c r="I44" s="20"/>
      <c r="J44" s="40"/>
      <c r="K44" s="40"/>
      <c r="L44" s="40"/>
      <c r="M44" s="43"/>
      <c r="N44" s="175"/>
    </row>
    <row r="45" spans="1:14" s="39" customFormat="1" ht="24" hidden="1" customHeight="1" x14ac:dyDescent="0.4">
      <c r="A45" s="34">
        <v>19</v>
      </c>
      <c r="B45" s="35" t="str">
        <f>[1]ไม่ยุ่ง!C40</f>
        <v>นายวิศิษฎ์  ประสาร</v>
      </c>
      <c r="C45" s="73" t="str">
        <f>[1]ไม่ยุ่ง!D40</f>
        <v>ปวช.</v>
      </c>
      <c r="D45" s="34" t="str">
        <f>[1]ไม่ยุ่ง!B40</f>
        <v>-</v>
      </c>
      <c r="E45" s="36" t="s">
        <v>34</v>
      </c>
      <c r="F45" s="34" t="str">
        <f>[1]ไม่ยุ่ง!F40</f>
        <v>-</v>
      </c>
      <c r="G45" s="7" t="str">
        <f>D45</f>
        <v>-</v>
      </c>
      <c r="H45" s="36" t="str">
        <f>E45</f>
        <v>ผช.จพง.ป้องกันและบรรเทาฯ</v>
      </c>
      <c r="I45" s="19" t="str">
        <f>F45</f>
        <v>-</v>
      </c>
      <c r="J45" s="37">
        <f>11580*12</f>
        <v>138960</v>
      </c>
      <c r="K45" s="44">
        <v>0</v>
      </c>
      <c r="L45" s="44">
        <v>0</v>
      </c>
      <c r="M45" s="38">
        <f>+J45+K45+L45</f>
        <v>138960</v>
      </c>
      <c r="N45" s="175"/>
    </row>
    <row r="46" spans="1:14" s="39" customFormat="1" ht="24" hidden="1" customHeight="1" x14ac:dyDescent="0.4">
      <c r="A46" s="40"/>
      <c r="B46" s="41"/>
      <c r="C46" s="74" t="str">
        <f>[1]ไม่ยุ่ง!D41</f>
        <v>(ช่างยนต์)</v>
      </c>
      <c r="D46" s="40"/>
      <c r="E46" s="42"/>
      <c r="F46" s="40"/>
      <c r="G46" s="8"/>
      <c r="H46" s="42"/>
      <c r="I46" s="20"/>
      <c r="J46" s="40"/>
      <c r="K46" s="40"/>
      <c r="L46" s="40"/>
      <c r="M46" s="43"/>
      <c r="N46" s="175"/>
    </row>
    <row r="47" spans="1:14" s="39" customFormat="1" ht="24" hidden="1" customHeight="1" x14ac:dyDescent="0.4">
      <c r="A47" s="34">
        <v>20</v>
      </c>
      <c r="B47" s="35" t="s">
        <v>33</v>
      </c>
      <c r="C47" s="73" t="s">
        <v>32</v>
      </c>
      <c r="D47" s="34" t="str">
        <f>[1]ไม่ยุ่ง!B42</f>
        <v>-</v>
      </c>
      <c r="E47" s="36" t="str">
        <f>[1]ไม่ยุ่ง!E42</f>
        <v>ผช.เจ้าพนักงานพัฒนาชุมชน</v>
      </c>
      <c r="F47" s="34" t="str">
        <f>[1]ไม่ยุ่ง!F42</f>
        <v>-</v>
      </c>
      <c r="G47" s="7" t="str">
        <f>D47</f>
        <v>-</v>
      </c>
      <c r="H47" s="36" t="str">
        <f>E47</f>
        <v>ผช.เจ้าพนักงานพัฒนาชุมชน</v>
      </c>
      <c r="I47" s="19" t="str">
        <f>F47</f>
        <v>-</v>
      </c>
      <c r="J47" s="37">
        <f>11900*12</f>
        <v>142800</v>
      </c>
      <c r="K47" s="44">
        <v>0</v>
      </c>
      <c r="L47" s="44">
        <v>0</v>
      </c>
      <c r="M47" s="38">
        <f>+J47+K47+L47</f>
        <v>142800</v>
      </c>
      <c r="N47" s="175"/>
    </row>
    <row r="48" spans="1:14" s="39" customFormat="1" ht="24" hidden="1" customHeight="1" x14ac:dyDescent="0.4">
      <c r="A48" s="40"/>
      <c r="B48" s="41"/>
      <c r="C48" s="74" t="str">
        <f>[1]ไม่ยุ่ง!D43</f>
        <v>(การบัญชี)</v>
      </c>
      <c r="D48" s="40"/>
      <c r="E48" s="42"/>
      <c r="F48" s="40"/>
      <c r="G48" s="8"/>
      <c r="H48" s="42"/>
      <c r="I48" s="20"/>
      <c r="J48" s="40"/>
      <c r="K48" s="40"/>
      <c r="L48" s="40"/>
      <c r="M48" s="43"/>
      <c r="N48" s="175"/>
    </row>
    <row r="49" spans="1:14" s="39" customFormat="1" ht="24" hidden="1" customHeight="1" x14ac:dyDescent="0.4">
      <c r="A49" s="34"/>
      <c r="B49" s="68" t="s">
        <v>31</v>
      </c>
      <c r="C49" s="69"/>
      <c r="D49" s="26"/>
      <c r="E49" s="70"/>
      <c r="F49" s="26"/>
      <c r="G49" s="14"/>
      <c r="H49" s="70"/>
      <c r="I49" s="26"/>
      <c r="J49" s="71"/>
      <c r="K49" s="71"/>
      <c r="L49" s="71"/>
      <c r="M49" s="72"/>
      <c r="N49" s="175"/>
    </row>
    <row r="50" spans="1:14" s="39" customFormat="1" ht="24" hidden="1" customHeight="1" x14ac:dyDescent="0.4">
      <c r="A50" s="34">
        <v>21</v>
      </c>
      <c r="B50" s="56" t="s">
        <v>28</v>
      </c>
      <c r="C50" s="35" t="s">
        <v>0</v>
      </c>
      <c r="D50" s="19" t="s">
        <v>0</v>
      </c>
      <c r="E50" s="36" t="s">
        <v>30</v>
      </c>
      <c r="F50" s="75" t="s">
        <v>29</v>
      </c>
      <c r="G50" s="7" t="str">
        <f>D50</f>
        <v xml:space="preserve"> -</v>
      </c>
      <c r="H50" s="36" t="str">
        <f>E50</f>
        <v>พนักงานขับเครื่องจักรกลขนาดเบา</v>
      </c>
      <c r="I50" s="19" t="str">
        <f>F50</f>
        <v>-</v>
      </c>
      <c r="J50" s="37">
        <v>112800</v>
      </c>
      <c r="K50" s="44">
        <v>0</v>
      </c>
      <c r="L50" s="44">
        <v>0</v>
      </c>
      <c r="M50" s="76" t="s">
        <v>28</v>
      </c>
      <c r="N50" s="175"/>
    </row>
    <row r="51" spans="1:14" s="39" customFormat="1" ht="24" hidden="1" customHeight="1" x14ac:dyDescent="0.4">
      <c r="A51" s="40"/>
      <c r="B51" s="41"/>
      <c r="C51" s="41"/>
      <c r="D51" s="20"/>
      <c r="E51" s="42"/>
      <c r="F51" s="20"/>
      <c r="G51" s="8"/>
      <c r="H51" s="42"/>
      <c r="I51" s="20"/>
      <c r="J51" s="20"/>
      <c r="K51" s="20"/>
      <c r="L51" s="20"/>
      <c r="M51" s="43"/>
      <c r="N51" s="175"/>
    </row>
    <row r="52" spans="1:14" s="39" customFormat="1" ht="24" hidden="1" customHeight="1" x14ac:dyDescent="0.4">
      <c r="A52" s="77"/>
      <c r="B52" s="68" t="s">
        <v>9</v>
      </c>
      <c r="C52" s="78"/>
      <c r="D52" s="27"/>
      <c r="E52" s="78"/>
      <c r="F52" s="27"/>
      <c r="G52" s="15"/>
      <c r="H52" s="78"/>
      <c r="I52" s="27"/>
      <c r="J52" s="27"/>
      <c r="K52" s="27"/>
      <c r="L52" s="27"/>
      <c r="M52" s="72"/>
      <c r="N52" s="175"/>
    </row>
    <row r="53" spans="1:14" s="39" customFormat="1" ht="24" hidden="1" customHeight="1" x14ac:dyDescent="0.4">
      <c r="A53" s="34">
        <v>22</v>
      </c>
      <c r="B53" s="35" t="s">
        <v>27</v>
      </c>
      <c r="C53" s="73" t="s">
        <v>26</v>
      </c>
      <c r="D53" s="34" t="str">
        <f>[1]ไม่ยุ่ง!B44</f>
        <v>-</v>
      </c>
      <c r="E53" s="36" t="s">
        <v>25</v>
      </c>
      <c r="F53" s="34" t="str">
        <f>[1]ไม่ยุ่ง!F44</f>
        <v>-</v>
      </c>
      <c r="G53" s="7" t="str">
        <f>D53</f>
        <v>-</v>
      </c>
      <c r="H53" s="36" t="str">
        <f>E53</f>
        <v>พนง.ขับเครื่องจักรกลขนาดเบา</v>
      </c>
      <c r="I53" s="19" t="str">
        <f>F53</f>
        <v>-</v>
      </c>
      <c r="J53" s="37">
        <f>9000*12</f>
        <v>108000</v>
      </c>
      <c r="K53" s="44">
        <v>0</v>
      </c>
      <c r="L53" s="44">
        <v>0</v>
      </c>
      <c r="M53" s="38">
        <f>+J53+K53+L53</f>
        <v>108000</v>
      </c>
      <c r="N53" s="175"/>
    </row>
    <row r="54" spans="1:14" s="39" customFormat="1" ht="24" hidden="1" customHeight="1" x14ac:dyDescent="0.4">
      <c r="A54" s="40"/>
      <c r="B54" s="41"/>
      <c r="C54" s="74" t="s">
        <v>24</v>
      </c>
      <c r="D54" s="40"/>
      <c r="E54" s="42"/>
      <c r="F54" s="40"/>
      <c r="G54" s="8"/>
      <c r="H54" s="42"/>
      <c r="I54" s="20"/>
      <c r="J54" s="40"/>
      <c r="K54" s="40"/>
      <c r="L54" s="40"/>
      <c r="M54" s="43"/>
      <c r="N54" s="175"/>
    </row>
    <row r="55" spans="1:14" s="39" customFormat="1" ht="24" hidden="1" customHeight="1" x14ac:dyDescent="0.4">
      <c r="A55" s="34">
        <v>23</v>
      </c>
      <c r="B55" s="35" t="s">
        <v>23</v>
      </c>
      <c r="C55" s="73" t="s">
        <v>2</v>
      </c>
      <c r="D55" s="34" t="str">
        <f>[1]ไม่ยุ่ง!B46</f>
        <v>-</v>
      </c>
      <c r="E55" s="36" t="str">
        <f>[1]ไม่ยุ่ง!E46</f>
        <v>ภารโรง</v>
      </c>
      <c r="F55" s="34" t="str">
        <f>[1]ไม่ยุ่ง!F46</f>
        <v>-</v>
      </c>
      <c r="G55" s="7" t="str">
        <f>D55</f>
        <v>-</v>
      </c>
      <c r="H55" s="36" t="str">
        <f>E55</f>
        <v>ภารโรง</v>
      </c>
      <c r="I55" s="19" t="str">
        <f>F55</f>
        <v>-</v>
      </c>
      <c r="J55" s="37">
        <f>9000*12</f>
        <v>108000</v>
      </c>
      <c r="K55" s="44">
        <v>0</v>
      </c>
      <c r="L55" s="44">
        <v>0</v>
      </c>
      <c r="M55" s="38">
        <f>+J55+K55+L55</f>
        <v>108000</v>
      </c>
      <c r="N55" s="175"/>
    </row>
    <row r="56" spans="1:14" s="39" customFormat="1" ht="24" hidden="1" customHeight="1" x14ac:dyDescent="0.4">
      <c r="A56" s="40"/>
      <c r="B56" s="41"/>
      <c r="C56" s="74"/>
      <c r="D56" s="40"/>
      <c r="E56" s="42"/>
      <c r="F56" s="40"/>
      <c r="G56" s="8"/>
      <c r="H56" s="42"/>
      <c r="I56" s="20"/>
      <c r="J56" s="40"/>
      <c r="K56" s="40"/>
      <c r="L56" s="40"/>
      <c r="M56" s="43"/>
      <c r="N56" s="175"/>
    </row>
    <row r="57" spans="1:14" s="39" customFormat="1" ht="24" hidden="1" customHeight="1" x14ac:dyDescent="0.4">
      <c r="A57" s="34">
        <v>24</v>
      </c>
      <c r="B57" s="35" t="s">
        <v>22</v>
      </c>
      <c r="C57" s="73" t="str">
        <f>[1]ไม่ยุ่ง!D48</f>
        <v>ม.6</v>
      </c>
      <c r="D57" s="34" t="str">
        <f>[1]ไม่ยุ่ง!B48</f>
        <v>-</v>
      </c>
      <c r="E57" s="36" t="str">
        <f>[1]ไม่ยุ่ง!E48</f>
        <v>ยาม</v>
      </c>
      <c r="F57" s="34" t="str">
        <f>[1]ไม่ยุ่ง!F48</f>
        <v>-</v>
      </c>
      <c r="G57" s="7" t="str">
        <f>D57</f>
        <v>-</v>
      </c>
      <c r="H57" s="36" t="str">
        <f>E57</f>
        <v>ยาม</v>
      </c>
      <c r="I57" s="19" t="str">
        <f>F57</f>
        <v>-</v>
      </c>
      <c r="J57" s="37">
        <f>9000*12</f>
        <v>108000</v>
      </c>
      <c r="K57" s="44">
        <v>0</v>
      </c>
      <c r="L57" s="44">
        <v>0</v>
      </c>
      <c r="M57" s="38">
        <f>+J57+K57+L57</f>
        <v>108000</v>
      </c>
      <c r="N57" s="175"/>
    </row>
    <row r="58" spans="1:14" s="39" customFormat="1" ht="24" hidden="1" customHeight="1" x14ac:dyDescent="0.4">
      <c r="A58" s="40"/>
      <c r="B58" s="41"/>
      <c r="C58" s="74"/>
      <c r="D58" s="40"/>
      <c r="E58" s="42"/>
      <c r="F58" s="40"/>
      <c r="G58" s="8"/>
      <c r="H58" s="42"/>
      <c r="I58" s="20"/>
      <c r="J58" s="40"/>
      <c r="K58" s="40"/>
      <c r="L58" s="40"/>
      <c r="M58" s="43"/>
      <c r="N58" s="175"/>
    </row>
    <row r="59" spans="1:14" s="39" customFormat="1" ht="24" hidden="1" customHeight="1" x14ac:dyDescent="0.4">
      <c r="A59" s="34">
        <v>25</v>
      </c>
      <c r="B59" s="35" t="str">
        <f>[1]ไม่ยุ่ง!C50</f>
        <v>นายวินัย  ชุมขุน</v>
      </c>
      <c r="C59" s="73" t="str">
        <f>[1]ไม่ยุ่ง!D50</f>
        <v>ป.6</v>
      </c>
      <c r="D59" s="34" t="str">
        <f>[1]ไม่ยุ่ง!B50</f>
        <v>-</v>
      </c>
      <c r="E59" s="36" t="s">
        <v>7</v>
      </c>
      <c r="F59" s="34" t="str">
        <f>[1]ไม่ยุ่ง!F50</f>
        <v>-</v>
      </c>
      <c r="G59" s="7" t="str">
        <f>D59</f>
        <v>-</v>
      </c>
      <c r="H59" s="36" t="str">
        <f>E59</f>
        <v>คนงาน</v>
      </c>
      <c r="I59" s="19" t="str">
        <f>F59</f>
        <v>-</v>
      </c>
      <c r="J59" s="37">
        <f>9000*12</f>
        <v>108000</v>
      </c>
      <c r="K59" s="44">
        <v>0</v>
      </c>
      <c r="L59" s="44">
        <v>0</v>
      </c>
      <c r="M59" s="38">
        <f>+J59+K59+L59</f>
        <v>108000</v>
      </c>
      <c r="N59" s="175"/>
    </row>
    <row r="60" spans="1:14" s="39" customFormat="1" ht="24" hidden="1" customHeight="1" x14ac:dyDescent="0.4">
      <c r="A60" s="40"/>
      <c r="B60" s="41"/>
      <c r="C60" s="74"/>
      <c r="D60" s="40"/>
      <c r="E60" s="42"/>
      <c r="F60" s="40"/>
      <c r="G60" s="8"/>
      <c r="H60" s="42"/>
      <c r="I60" s="20"/>
      <c r="J60" s="40"/>
      <c r="K60" s="40"/>
      <c r="L60" s="40"/>
      <c r="M60" s="43"/>
      <c r="N60" s="175"/>
    </row>
    <row r="61" spans="1:14" s="39" customFormat="1" ht="24" hidden="1" customHeight="1" x14ac:dyDescent="0.4">
      <c r="A61" s="34">
        <v>26</v>
      </c>
      <c r="B61" s="35" t="str">
        <f>[1]ไม่ยุ่ง!C52</f>
        <v>นายพีรยุทธ  พลายด้วง</v>
      </c>
      <c r="C61" s="73" t="str">
        <f>[1]ไม่ยุ่ง!D52</f>
        <v>ปวส.</v>
      </c>
      <c r="D61" s="34" t="str">
        <f>[1]ไม่ยุ่ง!B52</f>
        <v>-</v>
      </c>
      <c r="E61" s="36" t="s">
        <v>7</v>
      </c>
      <c r="F61" s="34" t="str">
        <f>[1]ไม่ยุ่ง!F52</f>
        <v>-</v>
      </c>
      <c r="G61" s="7" t="str">
        <f>D61</f>
        <v>-</v>
      </c>
      <c r="H61" s="36" t="str">
        <f>E61</f>
        <v>คนงาน</v>
      </c>
      <c r="I61" s="19" t="str">
        <f>F61</f>
        <v>-</v>
      </c>
      <c r="J61" s="37">
        <f>9000*12</f>
        <v>108000</v>
      </c>
      <c r="K61" s="44">
        <v>0</v>
      </c>
      <c r="L61" s="44">
        <v>0</v>
      </c>
      <c r="M61" s="38">
        <f>+J61+K61+L61</f>
        <v>108000</v>
      </c>
      <c r="N61" s="175"/>
    </row>
    <row r="62" spans="1:14" s="39" customFormat="1" ht="24" hidden="1" customHeight="1" x14ac:dyDescent="0.4">
      <c r="A62" s="40"/>
      <c r="B62" s="41"/>
      <c r="C62" s="74" t="str">
        <f>[1]ไม่ยุ่ง!D53</f>
        <v>(ช่างไฟฟ้า)</v>
      </c>
      <c r="D62" s="40"/>
      <c r="E62" s="42"/>
      <c r="F62" s="40"/>
      <c r="G62" s="8"/>
      <c r="H62" s="42"/>
      <c r="I62" s="20"/>
      <c r="J62" s="40"/>
      <c r="K62" s="40"/>
      <c r="L62" s="40"/>
      <c r="M62" s="43"/>
      <c r="N62" s="175"/>
    </row>
    <row r="63" spans="1:14" s="39" customFormat="1" ht="24" hidden="1" customHeight="1" x14ac:dyDescent="0.4">
      <c r="A63" s="34">
        <v>27</v>
      </c>
      <c r="B63" s="35" t="s">
        <v>8</v>
      </c>
      <c r="C63" s="73" t="str">
        <f>[1]ไม่ยุ่ง!D54</f>
        <v>ม.6</v>
      </c>
      <c r="D63" s="34" t="str">
        <f>[1]ไม่ยุ่ง!B54</f>
        <v>-</v>
      </c>
      <c r="E63" s="36" t="s">
        <v>7</v>
      </c>
      <c r="F63" s="34" t="str">
        <f>[1]ไม่ยุ่ง!F54</f>
        <v>-</v>
      </c>
      <c r="G63" s="7" t="str">
        <f>D63</f>
        <v>-</v>
      </c>
      <c r="H63" s="36" t="str">
        <f>E63</f>
        <v>คนงาน</v>
      </c>
      <c r="I63" s="19" t="str">
        <f>F63</f>
        <v>-</v>
      </c>
      <c r="J63" s="37">
        <f>9000*12</f>
        <v>108000</v>
      </c>
      <c r="K63" s="44">
        <v>0</v>
      </c>
      <c r="L63" s="44">
        <v>0</v>
      </c>
      <c r="M63" s="38">
        <f>+J63+K63+L63</f>
        <v>108000</v>
      </c>
      <c r="N63" s="174"/>
    </row>
    <row r="64" spans="1:14" s="39" customFormat="1" ht="24" hidden="1" customHeight="1" x14ac:dyDescent="0.4">
      <c r="A64" s="40"/>
      <c r="B64" s="41"/>
      <c r="C64" s="74"/>
      <c r="D64" s="40"/>
      <c r="E64" s="42"/>
      <c r="F64" s="40"/>
      <c r="G64" s="8"/>
      <c r="H64" s="42"/>
      <c r="I64" s="20"/>
      <c r="J64" s="40"/>
      <c r="K64" s="40"/>
      <c r="L64" s="40"/>
      <c r="M64" s="43"/>
      <c r="N64" s="174"/>
    </row>
    <row r="65" spans="1:20" s="39" customFormat="1" ht="24" hidden="1" customHeight="1" x14ac:dyDescent="0.4">
      <c r="A65" s="34">
        <v>28</v>
      </c>
      <c r="B65" s="57" t="s">
        <v>6</v>
      </c>
      <c r="C65" s="73" t="s">
        <v>5</v>
      </c>
      <c r="D65" s="34" t="s">
        <v>0</v>
      </c>
      <c r="E65" s="36" t="s">
        <v>1</v>
      </c>
      <c r="F65" s="34" t="s">
        <v>0</v>
      </c>
      <c r="G65" s="7" t="str">
        <f>D65</f>
        <v xml:space="preserve"> -</v>
      </c>
      <c r="H65" s="36" t="str">
        <f>E65</f>
        <v>คนงานประจำรถขยะ</v>
      </c>
      <c r="I65" s="19" t="str">
        <f>F65</f>
        <v xml:space="preserve"> -</v>
      </c>
      <c r="J65" s="37">
        <f>9000*12</f>
        <v>108000</v>
      </c>
      <c r="K65" s="44">
        <v>0</v>
      </c>
      <c r="L65" s="44">
        <v>0</v>
      </c>
      <c r="M65" s="38">
        <f>+J65+K65+L65</f>
        <v>108000</v>
      </c>
      <c r="N65" s="174"/>
    </row>
    <row r="66" spans="1:20" s="39" customFormat="1" ht="24" hidden="1" customHeight="1" x14ac:dyDescent="0.4">
      <c r="A66" s="40"/>
      <c r="B66" s="41"/>
      <c r="C66" s="74"/>
      <c r="D66" s="40"/>
      <c r="E66" s="42"/>
      <c r="F66" s="40"/>
      <c r="G66" s="8"/>
      <c r="H66" s="42"/>
      <c r="I66" s="20"/>
      <c r="J66" s="40"/>
      <c r="K66" s="40"/>
      <c r="L66" s="40"/>
      <c r="M66" s="43"/>
      <c r="N66" s="174"/>
    </row>
    <row r="67" spans="1:20" s="39" customFormat="1" ht="24" hidden="1" customHeight="1" x14ac:dyDescent="0.4">
      <c r="A67" s="34">
        <v>29</v>
      </c>
      <c r="B67" s="35" t="s">
        <v>4</v>
      </c>
      <c r="C67" s="73" t="s">
        <v>2</v>
      </c>
      <c r="D67" s="34" t="s">
        <v>0</v>
      </c>
      <c r="E67" s="36" t="s">
        <v>1</v>
      </c>
      <c r="F67" s="34" t="s">
        <v>0</v>
      </c>
      <c r="G67" s="7" t="str">
        <f>D67</f>
        <v xml:space="preserve"> -</v>
      </c>
      <c r="H67" s="36" t="str">
        <f>E67</f>
        <v>คนงานประจำรถขยะ</v>
      </c>
      <c r="I67" s="19" t="str">
        <f>F67</f>
        <v xml:space="preserve"> -</v>
      </c>
      <c r="J67" s="37">
        <f>9000*12</f>
        <v>108000</v>
      </c>
      <c r="K67" s="44">
        <v>0</v>
      </c>
      <c r="L67" s="44">
        <v>0</v>
      </c>
      <c r="M67" s="38">
        <f>+J67+K67+L67</f>
        <v>108000</v>
      </c>
      <c r="N67" s="174"/>
    </row>
    <row r="68" spans="1:20" s="39" customFormat="1" ht="24" hidden="1" customHeight="1" x14ac:dyDescent="0.4">
      <c r="A68" s="40"/>
      <c r="B68" s="41"/>
      <c r="C68" s="74"/>
      <c r="D68" s="40"/>
      <c r="E68" s="42"/>
      <c r="F68" s="40"/>
      <c r="G68" s="8"/>
      <c r="H68" s="42"/>
      <c r="I68" s="20"/>
      <c r="J68" s="40"/>
      <c r="K68" s="40"/>
      <c r="L68" s="40"/>
      <c r="M68" s="43"/>
      <c r="N68" s="174"/>
    </row>
    <row r="69" spans="1:20" s="39" customFormat="1" ht="24" hidden="1" customHeight="1" x14ac:dyDescent="0.4">
      <c r="A69" s="34">
        <v>30</v>
      </c>
      <c r="B69" s="35" t="s">
        <v>3</v>
      </c>
      <c r="C69" s="73" t="s">
        <v>2</v>
      </c>
      <c r="D69" s="34" t="s">
        <v>0</v>
      </c>
      <c r="E69" s="36" t="s">
        <v>1</v>
      </c>
      <c r="F69" s="34" t="s">
        <v>0</v>
      </c>
      <c r="G69" s="7" t="str">
        <f>D69</f>
        <v xml:space="preserve"> -</v>
      </c>
      <c r="H69" s="36" t="str">
        <f>E69</f>
        <v>คนงานประจำรถขยะ</v>
      </c>
      <c r="I69" s="19" t="str">
        <f>F69</f>
        <v xml:space="preserve"> -</v>
      </c>
      <c r="J69" s="37">
        <f>9000*12</f>
        <v>108000</v>
      </c>
      <c r="K69" s="44">
        <v>0</v>
      </c>
      <c r="L69" s="44">
        <v>0</v>
      </c>
      <c r="M69" s="38">
        <f>+J69+K69+L69</f>
        <v>108000</v>
      </c>
      <c r="N69" s="174"/>
    </row>
    <row r="70" spans="1:20" s="39" customFormat="1" ht="24" hidden="1" customHeight="1" x14ac:dyDescent="0.4">
      <c r="A70" s="40"/>
      <c r="B70" s="41"/>
      <c r="C70" s="74"/>
      <c r="D70" s="40"/>
      <c r="E70" s="42"/>
      <c r="F70" s="40"/>
      <c r="G70" s="8"/>
      <c r="H70" s="42"/>
      <c r="I70" s="20"/>
      <c r="J70" s="40"/>
      <c r="K70" s="40"/>
      <c r="L70" s="40"/>
      <c r="M70" s="43"/>
      <c r="N70" s="174"/>
    </row>
    <row r="71" spans="1:20" hidden="1" x14ac:dyDescent="0.4">
      <c r="A71" s="21"/>
      <c r="B71" s="79"/>
      <c r="C71" s="79"/>
      <c r="D71" s="21"/>
      <c r="E71" s="79"/>
      <c r="F71" s="21"/>
      <c r="G71" s="9"/>
      <c r="H71" s="79"/>
      <c r="I71" s="21"/>
      <c r="J71" s="21"/>
      <c r="K71" s="21"/>
      <c r="L71" s="21"/>
      <c r="M71" s="80"/>
      <c r="N71" s="174"/>
    </row>
    <row r="72" spans="1:20" hidden="1" x14ac:dyDescent="0.4">
      <c r="A72" s="21"/>
      <c r="B72" s="79"/>
      <c r="C72" s="79"/>
      <c r="D72" s="21"/>
      <c r="E72" s="79"/>
      <c r="F72" s="21"/>
      <c r="G72" s="9"/>
      <c r="H72" s="79"/>
      <c r="I72" s="21"/>
      <c r="J72" s="81"/>
      <c r="K72" s="81"/>
      <c r="L72" s="81"/>
      <c r="M72" s="80"/>
      <c r="N72" s="174"/>
    </row>
    <row r="73" spans="1:20" hidden="1" x14ac:dyDescent="0.4">
      <c r="A73" s="21"/>
      <c r="B73" s="79"/>
      <c r="C73" s="79"/>
      <c r="D73" s="21"/>
      <c r="E73" s="79"/>
      <c r="F73" s="21"/>
      <c r="G73" s="9"/>
      <c r="H73" s="79"/>
      <c r="I73" s="21"/>
      <c r="J73" s="21"/>
      <c r="K73" s="21"/>
      <c r="L73" s="21"/>
      <c r="M73" s="80"/>
      <c r="N73" s="174"/>
    </row>
    <row r="74" spans="1:20" x14ac:dyDescent="0.4">
      <c r="A74" s="21"/>
      <c r="B74" s="79"/>
      <c r="C74" s="79"/>
      <c r="D74" s="21"/>
      <c r="E74" s="79"/>
      <c r="F74" s="21"/>
      <c r="G74" s="9"/>
      <c r="H74" s="79"/>
      <c r="I74" s="21"/>
      <c r="J74" s="21"/>
      <c r="K74" s="21"/>
      <c r="L74" s="21"/>
      <c r="M74" s="80"/>
      <c r="N74" s="174"/>
    </row>
    <row r="75" spans="1:20" x14ac:dyDescent="0.4">
      <c r="A75" s="21"/>
      <c r="B75" s="79"/>
      <c r="C75" s="79"/>
      <c r="D75" s="21"/>
      <c r="E75" s="79"/>
      <c r="F75" s="21"/>
      <c r="G75" s="9"/>
      <c r="H75" s="79"/>
      <c r="I75" s="21"/>
      <c r="J75" s="21"/>
      <c r="K75" s="21"/>
      <c r="L75" s="21"/>
      <c r="M75" s="80"/>
      <c r="N75" s="174"/>
    </row>
    <row r="76" spans="1:20" x14ac:dyDescent="0.4">
      <c r="A76" s="21"/>
      <c r="B76" s="79"/>
      <c r="C76" s="79"/>
      <c r="D76" s="21"/>
      <c r="E76" s="79"/>
      <c r="F76" s="21"/>
      <c r="G76" s="9"/>
      <c r="H76" s="79"/>
      <c r="I76" s="21"/>
      <c r="J76" s="21"/>
      <c r="K76" s="21"/>
      <c r="L76" s="21"/>
      <c r="M76" s="80"/>
      <c r="N76" s="174"/>
    </row>
    <row r="77" spans="1:20" x14ac:dyDescent="0.4">
      <c r="A77" s="21"/>
      <c r="B77" s="79"/>
      <c r="C77" s="79"/>
      <c r="D77" s="21"/>
      <c r="E77" s="79"/>
      <c r="F77" s="21"/>
      <c r="G77" s="9"/>
      <c r="H77" s="79"/>
      <c r="I77" s="21"/>
      <c r="J77" s="21"/>
      <c r="K77" s="21"/>
      <c r="L77" s="21"/>
      <c r="M77" s="80"/>
      <c r="N77" s="174"/>
      <c r="R77" s="81"/>
      <c r="S77" s="81"/>
      <c r="T77" s="81">
        <f>+L72</f>
        <v>0</v>
      </c>
    </row>
    <row r="78" spans="1:20" x14ac:dyDescent="0.4">
      <c r="A78" s="21"/>
      <c r="B78" s="79"/>
      <c r="C78" s="79"/>
      <c r="D78" s="21"/>
      <c r="E78" s="79"/>
      <c r="F78" s="21"/>
      <c r="G78" s="9"/>
      <c r="H78" s="79"/>
      <c r="I78" s="21"/>
      <c r="J78" s="21"/>
      <c r="K78" s="21"/>
      <c r="L78" s="21"/>
      <c r="M78" s="80"/>
      <c r="N78" s="174"/>
    </row>
    <row r="79" spans="1:20" x14ac:dyDescent="0.4">
      <c r="A79" s="21"/>
      <c r="B79" s="79"/>
      <c r="C79" s="79"/>
      <c r="D79" s="21"/>
      <c r="E79" s="79"/>
      <c r="F79" s="21"/>
      <c r="G79" s="9"/>
      <c r="H79" s="79"/>
      <c r="I79" s="21"/>
      <c r="J79" s="21"/>
      <c r="K79" s="21"/>
      <c r="L79" s="21"/>
      <c r="M79" s="80"/>
      <c r="N79" s="174"/>
    </row>
    <row r="80" spans="1:20" x14ac:dyDescent="0.4">
      <c r="A80" s="21"/>
      <c r="B80" s="79"/>
      <c r="C80" s="79"/>
      <c r="D80" s="21"/>
      <c r="E80" s="79"/>
      <c r="F80" s="21"/>
      <c r="G80" s="9"/>
      <c r="H80" s="79"/>
      <c r="I80" s="21"/>
      <c r="M80" s="80"/>
      <c r="N80" s="174"/>
    </row>
    <row r="81" spans="1:14" x14ac:dyDescent="0.4">
      <c r="A81" s="21"/>
      <c r="B81" s="79"/>
      <c r="C81" s="79"/>
      <c r="D81" s="21"/>
      <c r="E81" s="79"/>
      <c r="F81" s="21"/>
      <c r="G81" s="9"/>
      <c r="H81" s="79"/>
      <c r="I81" s="21"/>
      <c r="J81" s="21"/>
      <c r="K81" s="21"/>
      <c r="L81" s="21"/>
      <c r="M81" s="80"/>
      <c r="N81" s="174"/>
    </row>
    <row r="82" spans="1:14" x14ac:dyDescent="0.4">
      <c r="A82" s="21"/>
      <c r="B82" s="79"/>
      <c r="C82" s="79"/>
      <c r="D82" s="21"/>
      <c r="E82" s="79"/>
      <c r="F82" s="21"/>
      <c r="G82" s="9"/>
      <c r="H82" s="79"/>
      <c r="I82" s="21"/>
      <c r="J82" s="21"/>
      <c r="K82" s="21"/>
      <c r="L82" s="21"/>
      <c r="M82" s="80"/>
      <c r="N82" s="174"/>
    </row>
    <row r="83" spans="1:14" x14ac:dyDescent="0.4">
      <c r="A83" s="21"/>
      <c r="B83" s="79"/>
      <c r="C83" s="79"/>
      <c r="D83" s="21"/>
      <c r="E83" s="79"/>
      <c r="F83" s="21"/>
      <c r="G83" s="9"/>
      <c r="H83" s="79"/>
      <c r="I83" s="21"/>
      <c r="J83" s="21"/>
      <c r="K83" s="21"/>
      <c r="L83" s="21"/>
      <c r="M83" s="80"/>
      <c r="N83" s="174"/>
    </row>
    <row r="84" spans="1:14" x14ac:dyDescent="0.4">
      <c r="A84" s="21"/>
      <c r="B84" s="79"/>
      <c r="C84" s="79"/>
      <c r="D84" s="21"/>
      <c r="E84" s="79"/>
      <c r="F84" s="21"/>
      <c r="G84" s="9"/>
      <c r="H84" s="79"/>
      <c r="I84" s="21"/>
      <c r="J84" s="21"/>
      <c r="K84" s="21"/>
      <c r="L84" s="21"/>
      <c r="M84" s="80"/>
      <c r="N84" s="174"/>
    </row>
    <row r="85" spans="1:14" x14ac:dyDescent="0.4">
      <c r="N85" s="174"/>
    </row>
    <row r="86" spans="1:14" x14ac:dyDescent="0.4">
      <c r="N86" s="174"/>
    </row>
    <row r="87" spans="1:14" x14ac:dyDescent="0.4">
      <c r="N87" s="174"/>
    </row>
    <row r="88" spans="1:14" x14ac:dyDescent="0.4">
      <c r="N88" s="174"/>
    </row>
    <row r="89" spans="1:14" x14ac:dyDescent="0.4">
      <c r="N89" s="174"/>
    </row>
    <row r="90" spans="1:14" x14ac:dyDescent="0.4">
      <c r="N90" s="174"/>
    </row>
    <row r="91" spans="1:14" x14ac:dyDescent="0.4">
      <c r="N91" s="174"/>
    </row>
    <row r="92" spans="1:14" x14ac:dyDescent="0.4">
      <c r="N92" s="82"/>
    </row>
    <row r="93" spans="1:14" x14ac:dyDescent="0.4">
      <c r="N93" s="82"/>
    </row>
    <row r="94" spans="1:14" x14ac:dyDescent="0.4">
      <c r="N94" s="82"/>
    </row>
  </sheetData>
  <mergeCells count="11">
    <mergeCell ref="N63:N91"/>
    <mergeCell ref="N34:N62"/>
    <mergeCell ref="N1:N33"/>
    <mergeCell ref="A3:A4"/>
    <mergeCell ref="B3:B4"/>
    <mergeCell ref="C3:C4"/>
    <mergeCell ref="D3:F3"/>
    <mergeCell ref="G3:I3"/>
    <mergeCell ref="J3:J4"/>
    <mergeCell ref="K3:L3"/>
    <mergeCell ref="M3:M4"/>
  </mergeCells>
  <pageMargins left="0.23622047244094491" right="0.23622047244094491" top="0.59055118110236227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55"/>
  <sheetViews>
    <sheetView zoomScale="98" zoomScaleNormal="98" workbookViewId="0">
      <selection activeCell="R13" sqref="R13"/>
    </sheetView>
  </sheetViews>
  <sheetFormatPr defaultRowHeight="24" customHeight="1" x14ac:dyDescent="0.35"/>
  <cols>
    <col min="1" max="1" width="4.125" style="30" customWidth="1"/>
    <col min="2" max="2" width="42.25" style="31" customWidth="1"/>
    <col min="3" max="3" width="18.75" style="31" hidden="1" customWidth="1"/>
    <col min="4" max="4" width="16.25" style="28" hidden="1" customWidth="1"/>
    <col min="5" max="5" width="18.75" style="31" hidden="1" customWidth="1"/>
    <col min="6" max="6" width="5.25" style="28" hidden="1" customWidth="1"/>
    <col min="7" max="7" width="25.625" style="28" customWidth="1"/>
    <col min="8" max="8" width="28.5" style="31" customWidth="1"/>
    <col min="9" max="9" width="7.875" style="28" customWidth="1"/>
    <col min="10" max="10" width="16.375" style="28" customWidth="1"/>
    <col min="11" max="11" width="18" style="28" customWidth="1"/>
    <col min="12" max="12" width="21.125" style="28" customWidth="1"/>
    <col min="13" max="13" width="11.375" style="30" hidden="1" customWidth="1"/>
    <col min="14" max="16384" width="9" style="28"/>
  </cols>
  <sheetData>
    <row r="1" spans="1:14" s="1" customFormat="1" ht="24.95" customHeight="1" x14ac:dyDescent="0.4">
      <c r="A1" s="3"/>
      <c r="B1" s="162" t="s">
        <v>137</v>
      </c>
      <c r="C1" s="5"/>
      <c r="D1" s="3"/>
      <c r="E1" s="4"/>
      <c r="F1" s="3"/>
      <c r="G1" s="3"/>
      <c r="H1" s="4"/>
      <c r="I1" s="3"/>
      <c r="J1" s="3"/>
      <c r="K1" s="3"/>
      <c r="L1" s="3"/>
      <c r="M1" s="2"/>
      <c r="N1" s="161"/>
    </row>
    <row r="2" spans="1:14" s="31" customFormat="1" ht="12" customHeight="1" x14ac:dyDescent="0.35">
      <c r="A2" s="29"/>
      <c r="B2" s="29"/>
      <c r="C2" s="29"/>
      <c r="D2" s="17"/>
      <c r="E2" s="29"/>
      <c r="F2" s="17"/>
      <c r="G2" s="17"/>
      <c r="H2" s="29"/>
      <c r="I2" s="17"/>
      <c r="J2" s="17"/>
      <c r="K2" s="17"/>
      <c r="L2" s="17"/>
      <c r="M2" s="30"/>
    </row>
    <row r="3" spans="1:14" s="17" customFormat="1" ht="39.75" customHeight="1" x14ac:dyDescent="0.35">
      <c r="A3" s="165" t="s">
        <v>21</v>
      </c>
      <c r="B3" s="165" t="s">
        <v>20</v>
      </c>
      <c r="C3" s="167" t="s">
        <v>19</v>
      </c>
      <c r="D3" s="176" t="s">
        <v>18</v>
      </c>
      <c r="E3" s="176"/>
      <c r="F3" s="176"/>
      <c r="G3" s="169" t="s">
        <v>17</v>
      </c>
      <c r="H3" s="170"/>
      <c r="I3" s="171"/>
      <c r="J3" s="165" t="s">
        <v>16</v>
      </c>
      <c r="K3" s="169" t="s">
        <v>11</v>
      </c>
      <c r="L3" s="171"/>
      <c r="M3" s="165" t="s">
        <v>15</v>
      </c>
    </row>
    <row r="4" spans="1:14" s="17" customFormat="1" ht="48.75" customHeight="1" x14ac:dyDescent="0.35">
      <c r="A4" s="166"/>
      <c r="B4" s="166"/>
      <c r="C4" s="168"/>
      <c r="D4" s="32" t="s">
        <v>14</v>
      </c>
      <c r="E4" s="33" t="s">
        <v>13</v>
      </c>
      <c r="F4" s="32" t="s">
        <v>12</v>
      </c>
      <c r="G4" s="18" t="s">
        <v>14</v>
      </c>
      <c r="H4" s="18" t="s">
        <v>13</v>
      </c>
      <c r="I4" s="18" t="s">
        <v>12</v>
      </c>
      <c r="J4" s="166"/>
      <c r="K4" s="32" t="s">
        <v>11</v>
      </c>
      <c r="L4" s="32" t="s">
        <v>133</v>
      </c>
      <c r="M4" s="166"/>
    </row>
    <row r="5" spans="1:14" s="39" customFormat="1" ht="24" customHeight="1" x14ac:dyDescent="0.35">
      <c r="A5" s="34">
        <v>1</v>
      </c>
      <c r="B5" s="35" t="str">
        <f>[1]ไม่ยุ่ง!C56</f>
        <v>นางเพ็ญศรี  ประเสริฐวรพงศ์</v>
      </c>
      <c r="C5" s="35" t="s">
        <v>56</v>
      </c>
      <c r="D5" s="22" t="str">
        <f>[1]ไม่ยุ่ง!B56</f>
        <v>21-3-04-2102-001</v>
      </c>
      <c r="E5" s="36" t="s">
        <v>86</v>
      </c>
      <c r="F5" s="19" t="s">
        <v>55</v>
      </c>
      <c r="G5" s="19" t="str">
        <f>D5</f>
        <v>21-3-04-2102-001</v>
      </c>
      <c r="H5" s="36" t="str">
        <f>E5</f>
        <v>ผู้อำนวยการกองคลัง</v>
      </c>
      <c r="I5" s="19" t="s">
        <v>55</v>
      </c>
      <c r="J5" s="37">
        <f>35220*12</f>
        <v>422640</v>
      </c>
      <c r="K5" s="37">
        <f>3500*12</f>
        <v>42000</v>
      </c>
      <c r="L5" s="83" t="s">
        <v>0</v>
      </c>
      <c r="M5" s="38">
        <f>+J5+K5</f>
        <v>464640</v>
      </c>
    </row>
    <row r="6" spans="1:14" s="39" customFormat="1" ht="24" customHeight="1" x14ac:dyDescent="0.35">
      <c r="A6" s="40"/>
      <c r="B6" s="41"/>
      <c r="C6" s="41" t="str">
        <f>[1]ไม่ยุ่ง!D57</f>
        <v>(การปกครองท้องถิ่น)</v>
      </c>
      <c r="D6" s="23"/>
      <c r="E6" s="42" t="s">
        <v>84</v>
      </c>
      <c r="F6" s="20"/>
      <c r="G6" s="20"/>
      <c r="H6" s="42" t="str">
        <f>E6</f>
        <v>(นักบริหารงานการคลัง)</v>
      </c>
      <c r="I6" s="20"/>
      <c r="J6" s="20"/>
      <c r="K6" s="20"/>
      <c r="L6" s="20"/>
      <c r="M6" s="43"/>
    </row>
    <row r="7" spans="1:14" s="39" customFormat="1" ht="24" customHeight="1" x14ac:dyDescent="0.35">
      <c r="A7" s="34">
        <v>2</v>
      </c>
      <c r="B7" s="35" t="str">
        <f>[1]ไม่ยุ่ง!C58</f>
        <v>นางสาวสุภาพร  รัตนคช</v>
      </c>
      <c r="C7" s="35" t="s">
        <v>43</v>
      </c>
      <c r="D7" s="19" t="str">
        <f>[1]ไม่ยุ่ง!B58</f>
        <v>21-3-04-2102-002</v>
      </c>
      <c r="E7" s="53" t="s">
        <v>85</v>
      </c>
      <c r="F7" s="19" t="s">
        <v>55</v>
      </c>
      <c r="G7" s="19" t="str">
        <f>D7</f>
        <v>21-3-04-2102-002</v>
      </c>
      <c r="H7" s="36" t="str">
        <f>E7</f>
        <v>หัวหน้าฝ่ายการเงิน</v>
      </c>
      <c r="I7" s="19" t="s">
        <v>55</v>
      </c>
      <c r="J7" s="37">
        <f>30790*12</f>
        <v>369480</v>
      </c>
      <c r="K7" s="37">
        <f>1500*12</f>
        <v>18000</v>
      </c>
      <c r="L7" s="83" t="s">
        <v>0</v>
      </c>
      <c r="M7" s="38">
        <f>+J7+K7</f>
        <v>387480</v>
      </c>
    </row>
    <row r="8" spans="1:14" s="39" customFormat="1" ht="24" customHeight="1" x14ac:dyDescent="0.35">
      <c r="A8" s="40"/>
      <c r="B8" s="41"/>
      <c r="C8" s="41" t="str">
        <f>[1]ไม่ยุ่ง!D59</f>
        <v>(พาณิชยศาสตร์)</v>
      </c>
      <c r="D8" s="20"/>
      <c r="E8" s="53" t="s">
        <v>84</v>
      </c>
      <c r="F8" s="20"/>
      <c r="G8" s="20"/>
      <c r="H8" s="42" t="str">
        <f>E8</f>
        <v>(นักบริหารงานการคลัง)</v>
      </c>
      <c r="I8" s="20"/>
      <c r="J8" s="20"/>
      <c r="K8" s="20"/>
      <c r="L8" s="20"/>
      <c r="M8" s="43"/>
    </row>
    <row r="9" spans="1:14" s="62" customFormat="1" ht="24" customHeight="1" x14ac:dyDescent="0.35">
      <c r="A9" s="56">
        <v>3</v>
      </c>
      <c r="B9" s="57" t="s">
        <v>83</v>
      </c>
      <c r="C9" s="57" t="s">
        <v>32</v>
      </c>
      <c r="D9" s="24" t="str">
        <f>[1]ไม่ยุ่ง!B60</f>
        <v>21-3-04-3201-001</v>
      </c>
      <c r="E9" s="58" t="s">
        <v>82</v>
      </c>
      <c r="F9" s="24" t="s">
        <v>42</v>
      </c>
      <c r="G9" s="24" t="str">
        <f>D9</f>
        <v>21-3-04-3201-001</v>
      </c>
      <c r="H9" s="58" t="str">
        <f>E9</f>
        <v>นักวิชาการเงินและบัญชี</v>
      </c>
      <c r="I9" s="24" t="s">
        <v>42</v>
      </c>
      <c r="J9" s="59">
        <f>17290*12</f>
        <v>207480</v>
      </c>
      <c r="K9" s="61" t="s">
        <v>0</v>
      </c>
      <c r="L9" s="61" t="s">
        <v>0</v>
      </c>
      <c r="M9" s="38">
        <f>+J9</f>
        <v>207480</v>
      </c>
    </row>
    <row r="10" spans="1:14" s="62" customFormat="1" ht="24" customHeight="1" x14ac:dyDescent="0.35">
      <c r="A10" s="63"/>
      <c r="B10" s="64"/>
      <c r="C10" s="64" t="s">
        <v>75</v>
      </c>
      <c r="D10" s="25"/>
      <c r="E10" s="65"/>
      <c r="F10" s="25"/>
      <c r="G10" s="25"/>
      <c r="H10" s="65"/>
      <c r="I10" s="25"/>
      <c r="J10" s="25"/>
      <c r="K10" s="25"/>
      <c r="L10" s="25"/>
      <c r="M10" s="84"/>
    </row>
    <row r="11" spans="1:14" s="62" customFormat="1" ht="24" customHeight="1" x14ac:dyDescent="0.35">
      <c r="A11" s="56">
        <v>4</v>
      </c>
      <c r="B11" s="57" t="s">
        <v>81</v>
      </c>
      <c r="C11" s="57" t="s">
        <v>80</v>
      </c>
      <c r="D11" s="24" t="str">
        <f>[1]ไม่ยุ่ง!B62</f>
        <v>21-3-04-3203-001</v>
      </c>
      <c r="E11" s="58" t="str">
        <f>[1]ไม่ยุ่ง!E62</f>
        <v>นักวิชาการจัดเก็บรายได้</v>
      </c>
      <c r="F11" s="24" t="s">
        <v>42</v>
      </c>
      <c r="G11" s="24" t="str">
        <f>D11</f>
        <v>21-3-04-3203-001</v>
      </c>
      <c r="H11" s="58" t="str">
        <f>E11</f>
        <v>นักวิชาการจัดเก็บรายได้</v>
      </c>
      <c r="I11" s="24" t="s">
        <v>42</v>
      </c>
      <c r="J11" s="59">
        <f>17570*12</f>
        <v>210840</v>
      </c>
      <c r="K11" s="61" t="s">
        <v>0</v>
      </c>
      <c r="L11" s="61" t="s">
        <v>0</v>
      </c>
      <c r="M11" s="38">
        <f>+J11</f>
        <v>210840</v>
      </c>
    </row>
    <row r="12" spans="1:14" s="62" customFormat="1" ht="24" customHeight="1" x14ac:dyDescent="0.35">
      <c r="A12" s="63"/>
      <c r="B12" s="64"/>
      <c r="C12" s="64" t="s">
        <v>79</v>
      </c>
      <c r="D12" s="25"/>
      <c r="E12" s="65"/>
      <c r="F12" s="25"/>
      <c r="G12" s="25"/>
      <c r="H12" s="65"/>
      <c r="I12" s="25"/>
      <c r="J12" s="25"/>
      <c r="K12" s="25"/>
      <c r="L12" s="25"/>
      <c r="M12" s="84"/>
    </row>
    <row r="13" spans="1:14" s="62" customFormat="1" ht="24" customHeight="1" x14ac:dyDescent="0.35">
      <c r="A13" s="56">
        <v>5</v>
      </c>
      <c r="B13" s="56" t="s">
        <v>28</v>
      </c>
      <c r="C13" s="57" t="s">
        <v>0</v>
      </c>
      <c r="D13" s="24" t="str">
        <f>[1]ไม่ยุ่ง!B64</f>
        <v>21-3-04-3204-001</v>
      </c>
      <c r="E13" s="58" t="str">
        <f>[1]ไม่ยุ่ง!E64</f>
        <v>นักวิชาการพัสดุ</v>
      </c>
      <c r="F13" s="24" t="s">
        <v>78</v>
      </c>
      <c r="G13" s="24" t="str">
        <f>D13</f>
        <v>21-3-04-3204-001</v>
      </c>
      <c r="H13" s="58" t="str">
        <f>E13</f>
        <v>นักวิชาการพัสดุ</v>
      </c>
      <c r="I13" s="24" t="s">
        <v>78</v>
      </c>
      <c r="J13" s="59">
        <v>355320</v>
      </c>
      <c r="K13" s="61" t="s">
        <v>0</v>
      </c>
      <c r="L13" s="61" t="s">
        <v>0</v>
      </c>
      <c r="M13" s="85">
        <f>+J13</f>
        <v>355320</v>
      </c>
    </row>
    <row r="14" spans="1:14" s="62" customFormat="1" ht="24" customHeight="1" x14ac:dyDescent="0.35">
      <c r="A14" s="63"/>
      <c r="B14" s="64"/>
      <c r="C14" s="64" t="s">
        <v>77</v>
      </c>
      <c r="D14" s="25"/>
      <c r="E14" s="65"/>
      <c r="F14" s="25"/>
      <c r="G14" s="25"/>
      <c r="H14" s="65"/>
      <c r="I14" s="25"/>
      <c r="J14" s="25"/>
      <c r="K14" s="25"/>
      <c r="L14" s="25"/>
      <c r="M14" s="84" t="s">
        <v>28</v>
      </c>
    </row>
    <row r="15" spans="1:14" s="62" customFormat="1" ht="24" customHeight="1" x14ac:dyDescent="0.35">
      <c r="A15" s="56">
        <v>6</v>
      </c>
      <c r="B15" s="57" t="s">
        <v>76</v>
      </c>
      <c r="C15" s="57" t="s">
        <v>32</v>
      </c>
      <c r="D15" s="24" t="str">
        <f>[1]ไม่ยุ่ง!B66</f>
        <v>21-3-04-4201-001</v>
      </c>
      <c r="E15" s="58" t="str">
        <f>[1]ไม่ยุ่ง!E66</f>
        <v>เจ้าพนักงานการเงินและบัญชี</v>
      </c>
      <c r="F15" s="24" t="s">
        <v>38</v>
      </c>
      <c r="G15" s="24" t="str">
        <f>D15</f>
        <v>21-3-04-4201-001</v>
      </c>
      <c r="H15" s="58" t="str">
        <f>E15</f>
        <v>เจ้าพนักงานการเงินและบัญชี</v>
      </c>
      <c r="I15" s="24" t="s">
        <v>38</v>
      </c>
      <c r="J15" s="59">
        <f>11510*12</f>
        <v>138120</v>
      </c>
      <c r="K15" s="61" t="s">
        <v>0</v>
      </c>
      <c r="L15" s="61" t="s">
        <v>0</v>
      </c>
      <c r="M15" s="86"/>
    </row>
    <row r="16" spans="1:14" s="62" customFormat="1" ht="24" customHeight="1" x14ac:dyDescent="0.35">
      <c r="A16" s="63"/>
      <c r="B16" s="64"/>
      <c r="C16" s="64" t="s">
        <v>75</v>
      </c>
      <c r="D16" s="25"/>
      <c r="E16" s="65"/>
      <c r="F16" s="25"/>
      <c r="G16" s="25"/>
      <c r="H16" s="65"/>
      <c r="I16" s="25"/>
      <c r="J16" s="25"/>
      <c r="K16" s="25"/>
      <c r="L16" s="25"/>
      <c r="M16" s="84"/>
    </row>
    <row r="17" spans="1:13" s="62" customFormat="1" ht="24" customHeight="1" x14ac:dyDescent="0.35">
      <c r="A17" s="56">
        <v>7</v>
      </c>
      <c r="B17" s="56" t="s">
        <v>28</v>
      </c>
      <c r="C17" s="57" t="str">
        <f>[1]ไม่ยุ่ง!D68</f>
        <v>-</v>
      </c>
      <c r="D17" s="24" t="str">
        <f>[1]ไม่ยุ่ง!B68</f>
        <v>21-3-04-4203-001</v>
      </c>
      <c r="E17" s="58" t="str">
        <f>[1]ไม่ยุ่ง!E68</f>
        <v>เจ้าพนักงานพัสดุ</v>
      </c>
      <c r="F17" s="24" t="str">
        <f>[1]ไม่ยุ่ง!F68</f>
        <v>ปง./ชง.</v>
      </c>
      <c r="G17" s="24" t="str">
        <f>D17</f>
        <v>21-3-04-4203-001</v>
      </c>
      <c r="H17" s="58" t="str">
        <f>E17</f>
        <v>เจ้าพนักงานพัสดุ</v>
      </c>
      <c r="I17" s="24" t="s">
        <v>74</v>
      </c>
      <c r="J17" s="59">
        <v>297900</v>
      </c>
      <c r="K17" s="61" t="s">
        <v>0</v>
      </c>
      <c r="L17" s="61" t="s">
        <v>0</v>
      </c>
      <c r="M17" s="85">
        <f>+J17</f>
        <v>297900</v>
      </c>
    </row>
    <row r="18" spans="1:13" s="62" customFormat="1" ht="24" customHeight="1" x14ac:dyDescent="0.35">
      <c r="A18" s="63"/>
      <c r="B18" s="64"/>
      <c r="C18" s="64"/>
      <c r="D18" s="25"/>
      <c r="E18" s="65"/>
      <c r="F18" s="25"/>
      <c r="G18" s="25"/>
      <c r="H18" s="65"/>
      <c r="I18" s="25"/>
      <c r="J18" s="25"/>
      <c r="K18" s="25"/>
      <c r="L18" s="25"/>
      <c r="M18" s="84" t="s">
        <v>28</v>
      </c>
    </row>
    <row r="19" spans="1:13" s="39" customFormat="1" ht="24" hidden="1" customHeight="1" x14ac:dyDescent="0.35">
      <c r="A19" s="34"/>
      <c r="B19" s="68" t="s">
        <v>36</v>
      </c>
      <c r="C19" s="69"/>
      <c r="D19" s="26"/>
      <c r="E19" s="70"/>
      <c r="F19" s="26"/>
      <c r="G19" s="26"/>
      <c r="H19" s="70"/>
      <c r="I19" s="26"/>
      <c r="J19" s="71"/>
      <c r="K19" s="87"/>
      <c r="L19" s="71"/>
      <c r="M19" s="72"/>
    </row>
    <row r="20" spans="1:13" s="39" customFormat="1" ht="24" hidden="1" customHeight="1" x14ac:dyDescent="0.35">
      <c r="A20" s="34">
        <v>38</v>
      </c>
      <c r="B20" s="35" t="str">
        <f>[1]ไม่ยุ่ง!C70</f>
        <v>นางสาวกาญจนา  ดีทองอ่อน</v>
      </c>
      <c r="C20" s="35" t="s">
        <v>32</v>
      </c>
      <c r="D20" s="19" t="str">
        <f>[1]ไม่ยุ่ง!B70</f>
        <v>-</v>
      </c>
      <c r="E20" s="36" t="s">
        <v>73</v>
      </c>
      <c r="F20" s="19" t="str">
        <f>[1]ไม่ยุ่ง!F70</f>
        <v>-</v>
      </c>
      <c r="G20" s="19" t="str">
        <f>D20</f>
        <v>-</v>
      </c>
      <c r="H20" s="36" t="str">
        <f>E20</f>
        <v>ผช.จพง.ธุรการ</v>
      </c>
      <c r="I20" s="19" t="str">
        <f>F20</f>
        <v>-</v>
      </c>
      <c r="J20" s="37">
        <f>13610*12</f>
        <v>163320</v>
      </c>
      <c r="K20" s="44" t="s">
        <v>0</v>
      </c>
      <c r="L20" s="44" t="s">
        <v>0</v>
      </c>
      <c r="M20" s="38">
        <f>+J20</f>
        <v>163320</v>
      </c>
    </row>
    <row r="21" spans="1:13" s="39" customFormat="1" ht="24" hidden="1" customHeight="1" x14ac:dyDescent="0.35">
      <c r="A21" s="40"/>
      <c r="B21" s="41"/>
      <c r="C21" s="41" t="str">
        <f>[1]ไม่ยุ่ง!D71</f>
        <v>(การจัดการทั่วไป)</v>
      </c>
      <c r="D21" s="20"/>
      <c r="E21" s="42"/>
      <c r="F21" s="20"/>
      <c r="G21" s="20"/>
      <c r="H21" s="42"/>
      <c r="I21" s="20"/>
      <c r="J21" s="20"/>
      <c r="K21" s="20"/>
      <c r="L21" s="20"/>
      <c r="M21" s="43"/>
    </row>
    <row r="22" spans="1:13" s="39" customFormat="1" ht="24" hidden="1" customHeight="1" x14ac:dyDescent="0.35">
      <c r="A22" s="34">
        <v>39</v>
      </c>
      <c r="B22" s="35" t="s">
        <v>72</v>
      </c>
      <c r="C22" s="35" t="s">
        <v>71</v>
      </c>
      <c r="D22" s="19" t="str">
        <f>[1]ไม่ยุ่ง!B72</f>
        <v>-</v>
      </c>
      <c r="E22" s="36" t="s">
        <v>70</v>
      </c>
      <c r="F22" s="19" t="str">
        <f>[1]ไม่ยุ่ง!F72</f>
        <v>-</v>
      </c>
      <c r="G22" s="19" t="str">
        <f>D22</f>
        <v>-</v>
      </c>
      <c r="H22" s="36" t="str">
        <f>E22</f>
        <v>ผช.จพง.การเงินและบัญชี</v>
      </c>
      <c r="I22" s="19" t="str">
        <f>F22</f>
        <v>-</v>
      </c>
      <c r="J22" s="37">
        <f>9690*12</f>
        <v>116280</v>
      </c>
      <c r="K22" s="44" t="s">
        <v>0</v>
      </c>
      <c r="L22" s="44" t="s">
        <v>0</v>
      </c>
      <c r="M22" s="38">
        <f>+J22</f>
        <v>116280</v>
      </c>
    </row>
    <row r="23" spans="1:13" s="39" customFormat="1" ht="24" hidden="1" customHeight="1" x14ac:dyDescent="0.35">
      <c r="A23" s="40"/>
      <c r="B23" s="41"/>
      <c r="C23" s="41" t="s">
        <v>69</v>
      </c>
      <c r="D23" s="20"/>
      <c r="E23" s="42"/>
      <c r="F23" s="20"/>
      <c r="G23" s="20"/>
      <c r="H23" s="42"/>
      <c r="I23" s="20"/>
      <c r="J23" s="20"/>
      <c r="K23" s="20"/>
      <c r="L23" s="20"/>
      <c r="M23" s="43"/>
    </row>
    <row r="24" spans="1:13" s="39" customFormat="1" ht="24" hidden="1" customHeight="1" x14ac:dyDescent="0.35">
      <c r="A24" s="34">
        <v>40</v>
      </c>
      <c r="B24" s="35" t="str">
        <f>[1]ไม่ยุ่ง!C74</f>
        <v>นางสาวดวงเดือน  เรืองทองเมือง</v>
      </c>
      <c r="C24" s="35" t="s">
        <v>32</v>
      </c>
      <c r="D24" s="19" t="str">
        <f>[1]ไม่ยุ่ง!B74</f>
        <v>-</v>
      </c>
      <c r="E24" s="36" t="str">
        <f>[1]ไม่ยุ่ง!E74</f>
        <v>ผช.จพง.จัดเก็บรายได้</v>
      </c>
      <c r="F24" s="19" t="str">
        <f>[1]ไม่ยุ่ง!F74</f>
        <v>-</v>
      </c>
      <c r="G24" s="19" t="str">
        <f>D24</f>
        <v>-</v>
      </c>
      <c r="H24" s="36" t="str">
        <f>E24</f>
        <v>ผช.จพง.จัดเก็บรายได้</v>
      </c>
      <c r="I24" s="19" t="str">
        <f>F24</f>
        <v>-</v>
      </c>
      <c r="J24" s="37">
        <f>13590*12</f>
        <v>163080</v>
      </c>
      <c r="K24" s="44" t="s">
        <v>0</v>
      </c>
      <c r="L24" s="44" t="s">
        <v>0</v>
      </c>
      <c r="M24" s="38">
        <f>+J24</f>
        <v>163080</v>
      </c>
    </row>
    <row r="25" spans="1:13" s="39" customFormat="1" ht="24" hidden="1" customHeight="1" x14ac:dyDescent="0.35">
      <c r="A25" s="40"/>
      <c r="B25" s="41"/>
      <c r="C25" s="41" t="str">
        <f>[1]ไม่ยุ่ง!D75</f>
        <v>(การบัญชี)</v>
      </c>
      <c r="D25" s="20"/>
      <c r="E25" s="42"/>
      <c r="F25" s="20"/>
      <c r="G25" s="20"/>
      <c r="H25" s="42"/>
      <c r="I25" s="20"/>
      <c r="J25" s="20"/>
      <c r="K25" s="20"/>
      <c r="L25" s="20"/>
      <c r="M25" s="43"/>
    </row>
    <row r="26" spans="1:13" s="39" customFormat="1" ht="24" hidden="1" customHeight="1" x14ac:dyDescent="0.35">
      <c r="A26" s="34">
        <v>41</v>
      </c>
      <c r="B26" s="35" t="str">
        <f>[1]ไม่ยุ่ง!C76</f>
        <v>นายสุชาติ  นาคแท้</v>
      </c>
      <c r="C26" s="35" t="s">
        <v>68</v>
      </c>
      <c r="D26" s="19" t="str">
        <f>[1]ไม่ยุ่ง!B76</f>
        <v>-</v>
      </c>
      <c r="E26" s="36" t="str">
        <f>[1]ไม่ยุ่ง!E76</f>
        <v>ผช.จพง.จัดเก็บรายได้</v>
      </c>
      <c r="F26" s="19" t="str">
        <f>[1]ไม่ยุ่ง!F76</f>
        <v>-</v>
      </c>
      <c r="G26" s="19" t="str">
        <f>D26</f>
        <v>-</v>
      </c>
      <c r="H26" s="36" t="str">
        <f>E26</f>
        <v>ผช.จพง.จัดเก็บรายได้</v>
      </c>
      <c r="I26" s="19" t="str">
        <f>F26</f>
        <v>-</v>
      </c>
      <c r="J26" s="37">
        <f>13100*12</f>
        <v>157200</v>
      </c>
      <c r="K26" s="44" t="s">
        <v>0</v>
      </c>
      <c r="L26" s="44" t="s">
        <v>0</v>
      </c>
      <c r="M26" s="38">
        <f>+J26</f>
        <v>157200</v>
      </c>
    </row>
    <row r="27" spans="1:13" s="39" customFormat="1" ht="24" hidden="1" customHeight="1" x14ac:dyDescent="0.35">
      <c r="A27" s="40"/>
      <c r="B27" s="41"/>
      <c r="C27" s="41" t="str">
        <f>[1]ไม่ยุ่ง!D77</f>
        <v>(พละศึกษา)</v>
      </c>
      <c r="D27" s="20"/>
      <c r="E27" s="42"/>
      <c r="F27" s="20"/>
      <c r="G27" s="20"/>
      <c r="H27" s="42"/>
      <c r="I27" s="20"/>
      <c r="J27" s="20"/>
      <c r="K27" s="20"/>
      <c r="L27" s="20"/>
      <c r="M27" s="43"/>
    </row>
    <row r="28" spans="1:13" s="39" customFormat="1" ht="24" hidden="1" customHeight="1" x14ac:dyDescent="0.35">
      <c r="A28" s="34">
        <v>42</v>
      </c>
      <c r="B28" s="35" t="s">
        <v>67</v>
      </c>
      <c r="C28" s="35" t="s">
        <v>32</v>
      </c>
      <c r="D28" s="19" t="str">
        <f>[1]ไม่ยุ่ง!B78</f>
        <v>-</v>
      </c>
      <c r="E28" s="36" t="str">
        <f>[1]ไม่ยุ่ง!E78</f>
        <v>ผช.จพง.จัดเก็บรายได้</v>
      </c>
      <c r="F28" s="19" t="str">
        <f>[1]ไม่ยุ่ง!F78</f>
        <v>-</v>
      </c>
      <c r="G28" s="19" t="str">
        <f>D28</f>
        <v>-</v>
      </c>
      <c r="H28" s="36" t="str">
        <f>E28</f>
        <v>ผช.จพง.จัดเก็บรายได้</v>
      </c>
      <c r="I28" s="19" t="str">
        <f>F28</f>
        <v>-</v>
      </c>
      <c r="J28" s="37">
        <f>10290*12</f>
        <v>123480</v>
      </c>
      <c r="K28" s="44" t="s">
        <v>0</v>
      </c>
      <c r="L28" s="44" t="s">
        <v>0</v>
      </c>
      <c r="M28" s="38">
        <f>+J28</f>
        <v>123480</v>
      </c>
    </row>
    <row r="29" spans="1:13" s="39" customFormat="1" ht="24" hidden="1" customHeight="1" x14ac:dyDescent="0.35">
      <c r="A29" s="40"/>
      <c r="B29" s="41"/>
      <c r="C29" s="41" t="str">
        <f>[1]ไม่ยุ่ง!D79</f>
        <v>(การบริหารทั่วไป)</v>
      </c>
      <c r="D29" s="20"/>
      <c r="E29" s="42"/>
      <c r="F29" s="20"/>
      <c r="G29" s="20"/>
      <c r="H29" s="42"/>
      <c r="I29" s="20"/>
      <c r="J29" s="20"/>
      <c r="K29" s="20"/>
      <c r="L29" s="20"/>
      <c r="M29" s="43"/>
    </row>
    <row r="30" spans="1:13" s="39" customFormat="1" ht="24" hidden="1" customHeight="1" x14ac:dyDescent="0.35">
      <c r="A30" s="34">
        <v>43</v>
      </c>
      <c r="B30" s="35" t="str">
        <f>[1]ไม่ยุ่ง!C80</f>
        <v>นางสาวศิริรัตน์  ดำจันทร์</v>
      </c>
      <c r="C30" s="35" t="str">
        <f>[1]ไม่ยุ่ง!D80</f>
        <v>ปวช.</v>
      </c>
      <c r="D30" s="19" t="str">
        <f>[1]ไม่ยุ่ง!B80</f>
        <v>-</v>
      </c>
      <c r="E30" s="36" t="str">
        <f>[1]ไม่ยุ่ง!E80</f>
        <v>ผช.จพง.พัสดุ</v>
      </c>
      <c r="F30" s="19" t="str">
        <f>[1]ไม่ยุ่ง!F80</f>
        <v>-</v>
      </c>
      <c r="G30" s="19" t="str">
        <f>D30</f>
        <v>-</v>
      </c>
      <c r="H30" s="36" t="str">
        <f>E30</f>
        <v>ผช.จพง.พัสดุ</v>
      </c>
      <c r="I30" s="19" t="str">
        <f>F30</f>
        <v>-</v>
      </c>
      <c r="J30" s="37">
        <f>11830*12</f>
        <v>141960</v>
      </c>
      <c r="K30" s="44" t="s">
        <v>0</v>
      </c>
      <c r="L30" s="44" t="s">
        <v>0</v>
      </c>
      <c r="M30" s="38">
        <f>+J30</f>
        <v>141960</v>
      </c>
    </row>
    <row r="31" spans="1:13" s="39" customFormat="1" ht="24" hidden="1" customHeight="1" x14ac:dyDescent="0.35">
      <c r="A31" s="40"/>
      <c r="B31" s="41"/>
      <c r="C31" s="41" t="str">
        <f>[1]ไม่ยุ่ง!D81</f>
        <v>(คอมพิวเตอร์ธุรกิจ)</v>
      </c>
      <c r="D31" s="20"/>
      <c r="E31" s="42"/>
      <c r="F31" s="20"/>
      <c r="G31" s="20"/>
      <c r="H31" s="42"/>
      <c r="I31" s="20"/>
      <c r="J31" s="20"/>
      <c r="K31" s="20"/>
      <c r="L31" s="20"/>
      <c r="M31" s="43"/>
    </row>
    <row r="32" spans="1:13" s="39" customFormat="1" ht="24" hidden="1" customHeight="1" x14ac:dyDescent="0.35">
      <c r="A32" s="34">
        <v>44</v>
      </c>
      <c r="B32" s="35" t="str">
        <f>[1]ไม่ยุ่ง!C82</f>
        <v>นางศิริพร  ช่วยเสนาะ</v>
      </c>
      <c r="C32" s="35" t="s">
        <v>32</v>
      </c>
      <c r="D32" s="19" t="str">
        <f>[1]ไม่ยุ่ง!B82</f>
        <v>-</v>
      </c>
      <c r="E32" s="36" t="str">
        <f>[1]ไม่ยุ่ง!E82</f>
        <v>ผช.จพง.พัสดุ</v>
      </c>
      <c r="F32" s="19" t="str">
        <f>[1]ไม่ยุ่ง!F82</f>
        <v>-</v>
      </c>
      <c r="G32" s="19" t="str">
        <f>D32</f>
        <v>-</v>
      </c>
      <c r="H32" s="36" t="str">
        <f>E32</f>
        <v>ผช.จพง.พัสดุ</v>
      </c>
      <c r="I32" s="19" t="str">
        <f>F32</f>
        <v>-</v>
      </c>
      <c r="J32" s="37">
        <f>10290*12</f>
        <v>123480</v>
      </c>
      <c r="K32" s="44" t="s">
        <v>0</v>
      </c>
      <c r="L32" s="44" t="s">
        <v>0</v>
      </c>
      <c r="M32" s="38">
        <f>+J32</f>
        <v>123480</v>
      </c>
    </row>
    <row r="33" spans="1:13" s="39" customFormat="1" ht="24" hidden="1" customHeight="1" x14ac:dyDescent="0.35">
      <c r="A33" s="40"/>
      <c r="B33" s="41"/>
      <c r="C33" s="41" t="str">
        <f>[1]ไม่ยุ่ง!D83</f>
        <v>(การจัดการทั่วไป)</v>
      </c>
      <c r="D33" s="20"/>
      <c r="E33" s="42"/>
      <c r="F33" s="20"/>
      <c r="G33" s="20"/>
      <c r="H33" s="42"/>
      <c r="I33" s="20"/>
      <c r="J33" s="20"/>
      <c r="K33" s="20"/>
      <c r="L33" s="20"/>
      <c r="M33" s="43"/>
    </row>
    <row r="34" spans="1:13" ht="24" hidden="1" customHeight="1" x14ac:dyDescent="0.35">
      <c r="A34" s="21"/>
      <c r="B34" s="79"/>
      <c r="C34" s="79"/>
      <c r="D34" s="21"/>
      <c r="E34" s="79"/>
      <c r="F34" s="21"/>
      <c r="G34" s="21"/>
      <c r="H34" s="79"/>
      <c r="I34" s="21"/>
      <c r="J34" s="21"/>
      <c r="K34" s="21"/>
      <c r="L34" s="21"/>
      <c r="M34" s="80"/>
    </row>
    <row r="35" spans="1:13" ht="24" hidden="1" customHeight="1" x14ac:dyDescent="0.35">
      <c r="A35" s="80"/>
      <c r="B35" s="79"/>
      <c r="C35" s="79"/>
      <c r="D35" s="21"/>
      <c r="E35" s="79"/>
      <c r="F35" s="21"/>
      <c r="G35" s="21"/>
      <c r="H35" s="79"/>
      <c r="I35" s="21"/>
      <c r="J35" s="21"/>
      <c r="K35" s="21"/>
      <c r="L35" s="21"/>
      <c r="M35" s="80"/>
    </row>
    <row r="36" spans="1:13" ht="24" customHeight="1" x14ac:dyDescent="0.35">
      <c r="A36" s="21"/>
      <c r="B36" s="79"/>
      <c r="C36" s="79"/>
      <c r="D36" s="21"/>
      <c r="E36" s="79"/>
      <c r="F36" s="21"/>
      <c r="G36" s="21"/>
      <c r="H36" s="79"/>
      <c r="I36" s="21"/>
      <c r="J36" s="81"/>
      <c r="K36" s="81"/>
      <c r="L36" s="21"/>
      <c r="M36" s="80"/>
    </row>
    <row r="37" spans="1:13" ht="24" customHeight="1" x14ac:dyDescent="0.35">
      <c r="A37" s="80"/>
      <c r="B37" s="79"/>
      <c r="C37" s="79"/>
      <c r="D37" s="21"/>
      <c r="E37" s="79"/>
      <c r="F37" s="21"/>
      <c r="G37" s="21"/>
      <c r="H37" s="79"/>
      <c r="I37" s="21"/>
      <c r="J37" s="21"/>
      <c r="K37" s="21"/>
      <c r="L37" s="21"/>
      <c r="M37" s="80"/>
    </row>
    <row r="38" spans="1:13" ht="24" customHeight="1" x14ac:dyDescent="0.35">
      <c r="A38" s="21"/>
      <c r="B38" s="79"/>
      <c r="C38" s="79"/>
      <c r="D38" s="21"/>
      <c r="E38" s="79"/>
      <c r="F38" s="21"/>
      <c r="G38" s="21"/>
      <c r="H38" s="79"/>
      <c r="I38" s="21"/>
      <c r="J38" s="21"/>
      <c r="K38" s="21"/>
      <c r="L38" s="21"/>
      <c r="M38" s="80"/>
    </row>
    <row r="39" spans="1:13" ht="24" customHeight="1" x14ac:dyDescent="0.35">
      <c r="A39" s="80"/>
      <c r="B39" s="79"/>
      <c r="C39" s="79"/>
      <c r="D39" s="21"/>
      <c r="E39" s="79"/>
      <c r="F39" s="21"/>
      <c r="G39" s="21"/>
      <c r="H39" s="79"/>
      <c r="I39" s="21"/>
      <c r="J39" s="21"/>
      <c r="K39" s="21"/>
      <c r="L39" s="21"/>
      <c r="M39" s="80"/>
    </row>
    <row r="40" spans="1:13" ht="24" customHeight="1" x14ac:dyDescent="0.35">
      <c r="A40" s="21"/>
      <c r="B40" s="79"/>
      <c r="C40" s="79"/>
      <c r="D40" s="21"/>
      <c r="E40" s="79"/>
      <c r="F40" s="21"/>
      <c r="G40" s="21"/>
      <c r="H40" s="79"/>
      <c r="I40" s="21"/>
      <c r="J40" s="21"/>
      <c r="K40" s="21"/>
      <c r="L40" s="21"/>
      <c r="M40" s="80"/>
    </row>
    <row r="41" spans="1:13" ht="24" customHeight="1" x14ac:dyDescent="0.35">
      <c r="A41" s="80"/>
      <c r="B41" s="79"/>
      <c r="C41" s="79"/>
      <c r="D41" s="21"/>
      <c r="E41" s="79"/>
      <c r="F41" s="21"/>
      <c r="G41" s="21"/>
      <c r="H41" s="79"/>
      <c r="I41" s="21"/>
      <c r="J41" s="21"/>
      <c r="K41" s="21"/>
      <c r="L41" s="21"/>
      <c r="M41" s="80"/>
    </row>
    <row r="42" spans="1:13" ht="24" customHeight="1" x14ac:dyDescent="0.35">
      <c r="A42" s="21"/>
      <c r="B42" s="79"/>
      <c r="C42" s="79"/>
      <c r="D42" s="21"/>
      <c r="E42" s="79"/>
      <c r="F42" s="21"/>
      <c r="G42" s="21"/>
      <c r="H42" s="79"/>
      <c r="I42" s="21"/>
      <c r="J42" s="21"/>
      <c r="K42" s="21"/>
      <c r="L42" s="21"/>
      <c r="M42" s="80"/>
    </row>
    <row r="43" spans="1:13" ht="24" customHeight="1" x14ac:dyDescent="0.35">
      <c r="A43" s="80"/>
      <c r="B43" s="79"/>
      <c r="C43" s="79"/>
      <c r="D43" s="21"/>
      <c r="E43" s="79"/>
      <c r="F43" s="21"/>
      <c r="G43" s="21"/>
      <c r="H43" s="79"/>
      <c r="I43" s="21"/>
      <c r="J43" s="21"/>
      <c r="K43" s="21"/>
      <c r="L43" s="21"/>
      <c r="M43" s="80"/>
    </row>
    <row r="44" spans="1:13" ht="24" customHeight="1" x14ac:dyDescent="0.35">
      <c r="A44" s="21"/>
      <c r="B44" s="79"/>
      <c r="C44" s="79"/>
      <c r="D44" s="21"/>
      <c r="E44" s="79"/>
      <c r="F44" s="21"/>
      <c r="G44" s="21"/>
      <c r="H44" s="79"/>
      <c r="I44" s="21"/>
      <c r="J44" s="21"/>
      <c r="K44" s="21"/>
      <c r="L44" s="21"/>
      <c r="M44" s="80"/>
    </row>
    <row r="45" spans="1:13" ht="24" customHeight="1" x14ac:dyDescent="0.35">
      <c r="A45" s="80"/>
      <c r="B45" s="79"/>
      <c r="C45" s="79"/>
      <c r="D45" s="21"/>
      <c r="E45" s="79"/>
      <c r="F45" s="21"/>
      <c r="G45" s="21"/>
      <c r="H45" s="79"/>
      <c r="I45" s="21"/>
      <c r="J45" s="21"/>
      <c r="K45" s="21"/>
      <c r="L45" s="21"/>
      <c r="M45" s="80"/>
    </row>
    <row r="46" spans="1:13" ht="24" customHeight="1" x14ac:dyDescent="0.35">
      <c r="A46" s="21"/>
      <c r="B46" s="79"/>
      <c r="C46" s="79"/>
      <c r="D46" s="21"/>
      <c r="E46" s="79"/>
      <c r="F46" s="21"/>
      <c r="G46" s="21"/>
      <c r="H46" s="79"/>
      <c r="I46" s="21"/>
      <c r="J46" s="21"/>
      <c r="K46" s="21"/>
      <c r="L46" s="21"/>
      <c r="M46" s="80"/>
    </row>
    <row r="47" spans="1:13" ht="24" customHeight="1" x14ac:dyDescent="0.35">
      <c r="A47" s="80"/>
      <c r="B47" s="79"/>
      <c r="C47" s="79"/>
      <c r="D47" s="21"/>
      <c r="E47" s="79"/>
      <c r="F47" s="21"/>
      <c r="G47" s="21"/>
      <c r="H47" s="79"/>
      <c r="I47" s="21"/>
      <c r="J47" s="21"/>
      <c r="K47" s="21"/>
      <c r="L47" s="21"/>
      <c r="M47" s="80"/>
    </row>
    <row r="48" spans="1:13" ht="24" customHeight="1" x14ac:dyDescent="0.35">
      <c r="A48" s="21"/>
      <c r="B48" s="79"/>
      <c r="C48" s="79"/>
      <c r="D48" s="21"/>
      <c r="E48" s="79"/>
      <c r="F48" s="21"/>
      <c r="G48" s="21"/>
      <c r="H48" s="79"/>
      <c r="I48" s="21"/>
      <c r="J48" s="21"/>
      <c r="K48" s="21"/>
      <c r="L48" s="21"/>
      <c r="M48" s="80"/>
    </row>
    <row r="49" spans="1:13" ht="24" customHeight="1" x14ac:dyDescent="0.35">
      <c r="A49" s="80"/>
      <c r="B49" s="79"/>
      <c r="C49" s="79"/>
      <c r="D49" s="21"/>
      <c r="E49" s="79"/>
      <c r="F49" s="21"/>
      <c r="G49" s="21"/>
      <c r="H49" s="79"/>
      <c r="I49" s="21"/>
      <c r="J49" s="21"/>
      <c r="K49" s="21"/>
      <c r="L49" s="21"/>
      <c r="M49" s="80"/>
    </row>
    <row r="50" spans="1:13" ht="24" customHeight="1" x14ac:dyDescent="0.35">
      <c r="A50" s="21"/>
      <c r="B50" s="79"/>
      <c r="C50" s="79"/>
      <c r="D50" s="21"/>
      <c r="E50" s="79"/>
      <c r="F50" s="21"/>
      <c r="G50" s="21"/>
      <c r="H50" s="79"/>
      <c r="I50" s="21"/>
      <c r="J50" s="21"/>
      <c r="K50" s="21"/>
      <c r="L50" s="21"/>
      <c r="M50" s="80"/>
    </row>
    <row r="51" spans="1:13" ht="24" customHeight="1" x14ac:dyDescent="0.35">
      <c r="A51" s="80"/>
      <c r="B51" s="79"/>
      <c r="C51" s="79"/>
      <c r="D51" s="21"/>
      <c r="E51" s="79"/>
      <c r="F51" s="21"/>
      <c r="G51" s="21"/>
      <c r="H51" s="79"/>
      <c r="I51" s="21"/>
      <c r="J51" s="21"/>
      <c r="K51" s="21"/>
      <c r="L51" s="21"/>
      <c r="M51" s="80"/>
    </row>
    <row r="52" spans="1:13" ht="24" customHeight="1" x14ac:dyDescent="0.35">
      <c r="A52" s="21"/>
      <c r="B52" s="79"/>
      <c r="C52" s="79"/>
      <c r="D52" s="21"/>
      <c r="E52" s="79"/>
      <c r="F52" s="21"/>
      <c r="G52" s="21"/>
      <c r="H52" s="79"/>
      <c r="I52" s="21"/>
      <c r="J52" s="21"/>
      <c r="K52" s="21"/>
      <c r="L52" s="21"/>
      <c r="M52" s="80"/>
    </row>
    <row r="53" spans="1:13" ht="24" customHeight="1" x14ac:dyDescent="0.35">
      <c r="A53" s="80"/>
      <c r="B53" s="79"/>
      <c r="C53" s="79"/>
      <c r="D53" s="21"/>
      <c r="E53" s="79"/>
      <c r="F53" s="21"/>
      <c r="G53" s="21"/>
      <c r="H53" s="79"/>
      <c r="I53" s="21"/>
      <c r="J53" s="21"/>
      <c r="K53" s="21"/>
      <c r="L53" s="21"/>
      <c r="M53" s="80"/>
    </row>
    <row r="54" spans="1:13" ht="24" customHeight="1" x14ac:dyDescent="0.35">
      <c r="A54" s="21"/>
      <c r="B54" s="79"/>
      <c r="C54" s="79"/>
      <c r="D54" s="21"/>
      <c r="E54" s="79"/>
      <c r="F54" s="21"/>
      <c r="G54" s="21"/>
      <c r="H54" s="79"/>
      <c r="I54" s="21"/>
      <c r="J54" s="21"/>
      <c r="K54" s="21"/>
      <c r="L54" s="21"/>
      <c r="M54" s="80"/>
    </row>
    <row r="55" spans="1:13" ht="24" customHeight="1" x14ac:dyDescent="0.35">
      <c r="A55" s="80"/>
      <c r="B55" s="79"/>
      <c r="C55" s="79"/>
      <c r="D55" s="21"/>
      <c r="E55" s="79"/>
      <c r="F55" s="21"/>
      <c r="G55" s="21"/>
      <c r="H55" s="79"/>
      <c r="I55" s="21"/>
      <c r="J55" s="21"/>
      <c r="K55" s="21"/>
      <c r="L55" s="21"/>
      <c r="M55" s="80"/>
    </row>
  </sheetData>
  <mergeCells count="8">
    <mergeCell ref="J3:J4"/>
    <mergeCell ref="K3:L3"/>
    <mergeCell ref="M3:M4"/>
    <mergeCell ref="A3:A4"/>
    <mergeCell ref="B3:B4"/>
    <mergeCell ref="C3:C4"/>
    <mergeCell ref="D3:F3"/>
    <mergeCell ref="G3:I3"/>
  </mergeCells>
  <pageMargins left="0.62992125984251968" right="0.23622047244094491" top="0.55118110236220474" bottom="0.35433070866141736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63"/>
  <sheetViews>
    <sheetView zoomScaleNormal="100" workbookViewId="0">
      <selection activeCell="Q17" sqref="Q17"/>
    </sheetView>
  </sheetViews>
  <sheetFormatPr defaultRowHeight="23.25" x14ac:dyDescent="0.35"/>
  <cols>
    <col min="1" max="1" width="3.75" style="28" customWidth="1"/>
    <col min="2" max="2" width="34" style="31" customWidth="1"/>
    <col min="3" max="3" width="19.625" style="31" hidden="1" customWidth="1"/>
    <col min="4" max="4" width="16.25" style="28" hidden="1" customWidth="1"/>
    <col min="5" max="5" width="18.75" style="31" hidden="1" customWidth="1"/>
    <col min="6" max="6" width="5.25" style="28" hidden="1" customWidth="1"/>
    <col min="7" max="7" width="28" style="28" customWidth="1"/>
    <col min="8" max="8" width="31" style="31" customWidth="1"/>
    <col min="9" max="9" width="11.625" style="28" customWidth="1"/>
    <col min="10" max="10" width="16.25" style="28" customWidth="1"/>
    <col min="11" max="11" width="17.875" style="28" customWidth="1"/>
    <col min="12" max="12" width="18.75" style="28" customWidth="1"/>
    <col min="13" max="13" width="11.125" style="30" hidden="1" customWidth="1"/>
    <col min="14" max="14" width="5.125" style="28" hidden="1" customWidth="1"/>
    <col min="15" max="16384" width="9" style="28"/>
  </cols>
  <sheetData>
    <row r="1" spans="1:14" s="161" customFormat="1" ht="25.5" customHeight="1" x14ac:dyDescent="0.4">
      <c r="A1" s="157"/>
      <c r="B1" s="162" t="s">
        <v>135</v>
      </c>
      <c r="C1" s="159"/>
      <c r="D1" s="157"/>
      <c r="E1" s="158"/>
      <c r="F1" s="157"/>
      <c r="G1" s="157"/>
      <c r="H1" s="158"/>
      <c r="I1" s="157"/>
      <c r="J1" s="157"/>
      <c r="K1" s="157"/>
      <c r="L1" s="157"/>
      <c r="M1" s="160"/>
      <c r="N1" s="164" t="s">
        <v>101</v>
      </c>
    </row>
    <row r="2" spans="1:14" s="31" customFormat="1" ht="6.75" customHeight="1" x14ac:dyDescent="0.35">
      <c r="A2" s="17"/>
      <c r="B2" s="29"/>
      <c r="C2" s="29"/>
      <c r="D2" s="17"/>
      <c r="E2" s="29"/>
      <c r="F2" s="17"/>
      <c r="G2" s="17"/>
      <c r="H2" s="29"/>
      <c r="I2" s="17"/>
      <c r="J2" s="17"/>
      <c r="K2" s="17"/>
      <c r="L2" s="17"/>
      <c r="M2" s="30"/>
      <c r="N2" s="164"/>
    </row>
    <row r="3" spans="1:14" s="17" customFormat="1" ht="35.25" customHeight="1" x14ac:dyDescent="0.35">
      <c r="A3" s="165" t="s">
        <v>21</v>
      </c>
      <c r="B3" s="165" t="s">
        <v>20</v>
      </c>
      <c r="C3" s="167" t="s">
        <v>19</v>
      </c>
      <c r="D3" s="176" t="s">
        <v>18</v>
      </c>
      <c r="E3" s="176"/>
      <c r="F3" s="176"/>
      <c r="G3" s="169" t="s">
        <v>17</v>
      </c>
      <c r="H3" s="170"/>
      <c r="I3" s="171"/>
      <c r="J3" s="165" t="s">
        <v>16</v>
      </c>
      <c r="K3" s="169" t="s">
        <v>11</v>
      </c>
      <c r="L3" s="171"/>
      <c r="M3" s="172" t="s">
        <v>15</v>
      </c>
      <c r="N3" s="164"/>
    </row>
    <row r="4" spans="1:14" s="17" customFormat="1" ht="53.25" customHeight="1" x14ac:dyDescent="0.35">
      <c r="A4" s="166"/>
      <c r="B4" s="166"/>
      <c r="C4" s="168"/>
      <c r="D4" s="32" t="s">
        <v>14</v>
      </c>
      <c r="E4" s="33" t="s">
        <v>13</v>
      </c>
      <c r="F4" s="32" t="s">
        <v>12</v>
      </c>
      <c r="G4" s="18" t="s">
        <v>14</v>
      </c>
      <c r="H4" s="18" t="s">
        <v>13</v>
      </c>
      <c r="I4" s="18" t="s">
        <v>12</v>
      </c>
      <c r="J4" s="166"/>
      <c r="K4" s="32" t="s">
        <v>11</v>
      </c>
      <c r="L4" s="32" t="s">
        <v>133</v>
      </c>
      <c r="M4" s="173"/>
      <c r="N4" s="164"/>
    </row>
    <row r="5" spans="1:14" s="39" customFormat="1" ht="24" customHeight="1" x14ac:dyDescent="0.35">
      <c r="A5" s="34">
        <v>1</v>
      </c>
      <c r="B5" s="35" t="str">
        <f>[1]ไม่ยุ่ง!C84</f>
        <v>นายองอาจ  ไหมละเอียด</v>
      </c>
      <c r="C5" s="35" t="s">
        <v>35</v>
      </c>
      <c r="D5" s="22" t="str">
        <f>[1]ไม่ยุ่ง!B84</f>
        <v>21-3-05-2103-001</v>
      </c>
      <c r="E5" s="36" t="s">
        <v>100</v>
      </c>
      <c r="F5" s="19" t="s">
        <v>55</v>
      </c>
      <c r="G5" s="19" t="str">
        <f>D5</f>
        <v>21-3-05-2103-001</v>
      </c>
      <c r="H5" s="36" t="str">
        <f>E5</f>
        <v>ผู้อำนวยการกองช่าง</v>
      </c>
      <c r="I5" s="19" t="str">
        <f>F5</f>
        <v>ต้น</v>
      </c>
      <c r="J5" s="37">
        <f>33000*12</f>
        <v>396000</v>
      </c>
      <c r="K5" s="37">
        <f>3500*12</f>
        <v>42000</v>
      </c>
      <c r="L5" s="44" t="s">
        <v>0</v>
      </c>
      <c r="M5" s="38">
        <f>+J5+K5</f>
        <v>438000</v>
      </c>
      <c r="N5" s="164"/>
    </row>
    <row r="6" spans="1:14" s="39" customFormat="1" ht="24" customHeight="1" x14ac:dyDescent="0.35">
      <c r="A6" s="40"/>
      <c r="B6" s="41"/>
      <c r="C6" s="41" t="str">
        <f>[1]ไม่ยุ่ง!D85</f>
        <v>(เทคโนโลยีก่อสร้าง)</v>
      </c>
      <c r="D6" s="23"/>
      <c r="E6" s="42" t="s">
        <v>98</v>
      </c>
      <c r="F6" s="20"/>
      <c r="G6" s="20"/>
      <c r="H6" s="42" t="str">
        <f>E6</f>
        <v>(นักบริหารงานช่าง)</v>
      </c>
      <c r="I6" s="20"/>
      <c r="J6" s="20"/>
      <c r="K6" s="20"/>
      <c r="L6" s="20"/>
      <c r="M6" s="43"/>
      <c r="N6" s="164"/>
    </row>
    <row r="7" spans="1:14" s="39" customFormat="1" ht="24" customHeight="1" x14ac:dyDescent="0.35">
      <c r="A7" s="34">
        <v>2</v>
      </c>
      <c r="B7" s="56" t="s">
        <v>28</v>
      </c>
      <c r="C7" s="34" t="s">
        <v>0</v>
      </c>
      <c r="D7" s="19" t="str">
        <f>[1]ไม่ยุ่ง!B86</f>
        <v>21-3-05-2103-002</v>
      </c>
      <c r="E7" s="53" t="s">
        <v>99</v>
      </c>
      <c r="F7" s="19" t="s">
        <v>55</v>
      </c>
      <c r="G7" s="19" t="str">
        <f>D7</f>
        <v>21-3-05-2103-002</v>
      </c>
      <c r="H7" s="36" t="str">
        <f>E7</f>
        <v>หัวหน้าฝ่ายก่อสร้าง</v>
      </c>
      <c r="I7" s="19" t="str">
        <f>F7</f>
        <v>ต้น</v>
      </c>
      <c r="J7" s="37">
        <v>393600</v>
      </c>
      <c r="K7" s="37">
        <f>1500*12</f>
        <v>18000</v>
      </c>
      <c r="L7" s="44" t="s">
        <v>0</v>
      </c>
      <c r="M7" s="38">
        <f>+J7+K7</f>
        <v>411600</v>
      </c>
      <c r="N7" s="164"/>
    </row>
    <row r="8" spans="1:14" s="39" customFormat="1" ht="24" customHeight="1" x14ac:dyDescent="0.35">
      <c r="A8" s="40"/>
      <c r="B8" s="41"/>
      <c r="C8" s="40"/>
      <c r="D8" s="20"/>
      <c r="E8" s="53" t="s">
        <v>98</v>
      </c>
      <c r="F8" s="20"/>
      <c r="G8" s="20"/>
      <c r="H8" s="42" t="str">
        <f>E8</f>
        <v>(นักบริหารงานช่าง)</v>
      </c>
      <c r="I8" s="20"/>
      <c r="J8" s="20"/>
      <c r="K8" s="20"/>
      <c r="L8" s="20"/>
      <c r="M8" s="43" t="s">
        <v>28</v>
      </c>
      <c r="N8" s="164"/>
    </row>
    <row r="9" spans="1:14" s="39" customFormat="1" ht="24" customHeight="1" x14ac:dyDescent="0.35">
      <c r="A9" s="34">
        <v>3</v>
      </c>
      <c r="B9" s="56" t="s">
        <v>28</v>
      </c>
      <c r="C9" s="34" t="s">
        <v>0</v>
      </c>
      <c r="D9" s="19" t="s">
        <v>96</v>
      </c>
      <c r="E9" s="36" t="s">
        <v>97</v>
      </c>
      <c r="F9" s="75" t="s">
        <v>78</v>
      </c>
      <c r="G9" s="19" t="s">
        <v>96</v>
      </c>
      <c r="H9" s="36" t="str">
        <f>E9</f>
        <v>วิศวกรโยธา</v>
      </c>
      <c r="I9" s="19" t="str">
        <f>F9</f>
        <v>ปก./ชก.</v>
      </c>
      <c r="J9" s="37">
        <v>355320</v>
      </c>
      <c r="K9" s="44" t="s">
        <v>0</v>
      </c>
      <c r="L9" s="44" t="s">
        <v>0</v>
      </c>
      <c r="M9" s="38">
        <f>+J9</f>
        <v>355320</v>
      </c>
      <c r="N9" s="164"/>
    </row>
    <row r="10" spans="1:14" s="39" customFormat="1" ht="24" customHeight="1" x14ac:dyDescent="0.35">
      <c r="A10" s="40"/>
      <c r="B10" s="41"/>
      <c r="C10" s="40"/>
      <c r="D10" s="20"/>
      <c r="E10" s="42"/>
      <c r="F10" s="20"/>
      <c r="G10" s="20"/>
      <c r="H10" s="42"/>
      <c r="I10" s="20"/>
      <c r="J10" s="20"/>
      <c r="K10" s="20"/>
      <c r="L10" s="20"/>
      <c r="M10" s="43" t="s">
        <v>28</v>
      </c>
      <c r="N10" s="164"/>
    </row>
    <row r="11" spans="1:14" s="39" customFormat="1" ht="24" customHeight="1" x14ac:dyDescent="0.35">
      <c r="A11" s="34">
        <v>4</v>
      </c>
      <c r="B11" s="88" t="s">
        <v>95</v>
      </c>
      <c r="C11" s="35" t="s">
        <v>94</v>
      </c>
      <c r="D11" s="89" t="str">
        <f>[1]ไม่ยุ่ง!B88</f>
        <v>21-3-05-4101-001</v>
      </c>
      <c r="E11" s="36" t="str">
        <f>[1]ไม่ยุ่ง!E88</f>
        <v>เจ้าพนักงานธุรการ</v>
      </c>
      <c r="F11" s="19" t="s">
        <v>93</v>
      </c>
      <c r="G11" s="19" t="str">
        <f>D11</f>
        <v>21-3-05-4101-001</v>
      </c>
      <c r="H11" s="36" t="str">
        <f>E11</f>
        <v>เจ้าพนักงานธุรการ</v>
      </c>
      <c r="I11" s="19" t="str">
        <f>F11</f>
        <v>ชง.</v>
      </c>
      <c r="J11" s="37">
        <f>27030*12</f>
        <v>324360</v>
      </c>
      <c r="K11" s="44" t="s">
        <v>0</v>
      </c>
      <c r="L11" s="44" t="s">
        <v>0</v>
      </c>
      <c r="M11" s="38">
        <f>+J11</f>
        <v>324360</v>
      </c>
      <c r="N11" s="164"/>
    </row>
    <row r="12" spans="1:14" s="39" customFormat="1" ht="24" customHeight="1" x14ac:dyDescent="0.35">
      <c r="A12" s="90"/>
      <c r="B12" s="91"/>
      <c r="C12" s="92" t="s">
        <v>92</v>
      </c>
      <c r="D12" s="93"/>
      <c r="E12" s="53"/>
      <c r="F12" s="94"/>
      <c r="G12" s="94"/>
      <c r="H12" s="53"/>
      <c r="I12" s="94"/>
      <c r="J12" s="95"/>
      <c r="K12" s="96"/>
      <c r="L12" s="96"/>
      <c r="M12" s="97"/>
      <c r="N12" s="164"/>
    </row>
    <row r="13" spans="1:14" s="39" customFormat="1" ht="24" customHeight="1" x14ac:dyDescent="0.35">
      <c r="A13" s="40"/>
      <c r="B13" s="98"/>
      <c r="C13" s="41" t="s">
        <v>91</v>
      </c>
      <c r="D13" s="99"/>
      <c r="E13" s="42"/>
      <c r="F13" s="20"/>
      <c r="G13" s="20"/>
      <c r="H13" s="42"/>
      <c r="I13" s="20"/>
      <c r="J13" s="20"/>
      <c r="K13" s="20"/>
      <c r="L13" s="20"/>
      <c r="M13" s="43"/>
      <c r="N13" s="164"/>
    </row>
    <row r="14" spans="1:14" s="39" customFormat="1" ht="24" customHeight="1" x14ac:dyDescent="0.35">
      <c r="A14" s="34">
        <v>5</v>
      </c>
      <c r="B14" s="56" t="s">
        <v>28</v>
      </c>
      <c r="C14" s="34" t="str">
        <f>[1]ไม่ยุ่ง!D90</f>
        <v>-</v>
      </c>
      <c r="D14" s="19" t="str">
        <f>[1]ไม่ยุ่ง!B90</f>
        <v>21-3-05-4701-001</v>
      </c>
      <c r="E14" s="36" t="str">
        <f>[1]ไม่ยุ่ง!E90</f>
        <v>นายช่างโยธา</v>
      </c>
      <c r="F14" s="75" t="str">
        <f>[1]ไม่ยุ่ง!F90</f>
        <v>ปง./ชง.</v>
      </c>
      <c r="G14" s="19" t="str">
        <f>D14</f>
        <v>21-3-05-4701-001</v>
      </c>
      <c r="H14" s="36" t="str">
        <f>E14</f>
        <v>นายช่างโยธา</v>
      </c>
      <c r="I14" s="19" t="str">
        <f>F14</f>
        <v>ปง./ชง.</v>
      </c>
      <c r="J14" s="37">
        <f>[1]ไม่ยุ่ง!G91</f>
        <v>297900</v>
      </c>
      <c r="K14" s="44" t="s">
        <v>0</v>
      </c>
      <c r="L14" s="44" t="s">
        <v>0</v>
      </c>
      <c r="M14" s="38">
        <f>+J14</f>
        <v>297900</v>
      </c>
      <c r="N14" s="164"/>
    </row>
    <row r="15" spans="1:14" s="39" customFormat="1" ht="24" customHeight="1" x14ac:dyDescent="0.35">
      <c r="A15" s="40"/>
      <c r="B15" s="41"/>
      <c r="C15" s="40"/>
      <c r="D15" s="20"/>
      <c r="E15" s="42"/>
      <c r="F15" s="20"/>
      <c r="G15" s="20"/>
      <c r="H15" s="42"/>
      <c r="I15" s="20"/>
      <c r="J15" s="20"/>
      <c r="K15" s="20"/>
      <c r="L15" s="20"/>
      <c r="M15" s="43" t="s">
        <v>28</v>
      </c>
      <c r="N15" s="164"/>
    </row>
    <row r="16" spans="1:14" s="39" customFormat="1" ht="24" customHeight="1" x14ac:dyDescent="0.35">
      <c r="A16" s="34">
        <v>6</v>
      </c>
      <c r="B16" s="35" t="str">
        <f>[1]ไม่ยุ่ง!C92</f>
        <v>นายฉัตรนรินทร์  ขวัญเมือง</v>
      </c>
      <c r="C16" s="35" t="str">
        <f>[1]ไม่ยุ่ง!D92</f>
        <v>ปวส.</v>
      </c>
      <c r="D16" s="19" t="str">
        <f>[1]ไม่ยุ่ง!B92</f>
        <v>21-3-05-4706-001</v>
      </c>
      <c r="E16" s="36" t="str">
        <f>[1]ไม่ยุ่ง!E92</f>
        <v>นายช่างไฟฟ้า</v>
      </c>
      <c r="F16" s="75" t="s">
        <v>38</v>
      </c>
      <c r="G16" s="19" t="str">
        <f>D16</f>
        <v>21-3-05-4706-001</v>
      </c>
      <c r="H16" s="36" t="str">
        <f>E16</f>
        <v>นายช่างไฟฟ้า</v>
      </c>
      <c r="I16" s="19" t="str">
        <f>F16</f>
        <v>ปง.</v>
      </c>
      <c r="J16" s="37">
        <f>21360*12</f>
        <v>256320</v>
      </c>
      <c r="K16" s="44" t="s">
        <v>0</v>
      </c>
      <c r="L16" s="44" t="s">
        <v>0</v>
      </c>
      <c r="M16" s="76"/>
      <c r="N16" s="164"/>
    </row>
    <row r="17" spans="1:14" s="39" customFormat="1" ht="24" customHeight="1" x14ac:dyDescent="0.35">
      <c r="A17" s="40"/>
      <c r="B17" s="41"/>
      <c r="C17" s="41" t="str">
        <f>[1]ไม่ยุ่ง!D93</f>
        <v>(ช่างไฟฟ้ากำลัง)</v>
      </c>
      <c r="D17" s="20"/>
      <c r="E17" s="42"/>
      <c r="F17" s="20"/>
      <c r="G17" s="20"/>
      <c r="H17" s="42"/>
      <c r="I17" s="20"/>
      <c r="J17" s="20"/>
      <c r="K17" s="20"/>
      <c r="L17" s="20"/>
      <c r="M17" s="43"/>
      <c r="N17" s="164"/>
    </row>
    <row r="18" spans="1:14" s="39" customFormat="1" ht="24" customHeight="1" x14ac:dyDescent="0.35">
      <c r="A18" s="34"/>
      <c r="B18" s="68" t="s">
        <v>90</v>
      </c>
      <c r="C18" s="69"/>
      <c r="D18" s="26"/>
      <c r="E18" s="70"/>
      <c r="F18" s="26"/>
      <c r="G18" s="26"/>
      <c r="H18" s="70"/>
      <c r="I18" s="26"/>
      <c r="J18" s="71"/>
      <c r="K18" s="71"/>
      <c r="L18" s="71"/>
      <c r="M18" s="72"/>
      <c r="N18" s="164"/>
    </row>
    <row r="19" spans="1:14" s="39" customFormat="1" ht="24" customHeight="1" x14ac:dyDescent="0.35">
      <c r="A19" s="34">
        <v>7</v>
      </c>
      <c r="B19" s="35" t="str">
        <f>[1]ไม่ยุ่ง!C94</f>
        <v>นายเรวัตร  รัตนบุรี</v>
      </c>
      <c r="C19" s="35" t="str">
        <f>[1]ไม่ยุ่ง!D94</f>
        <v>ปวส.</v>
      </c>
      <c r="D19" s="19" t="str">
        <f>[1]ไม่ยุ่ง!B94</f>
        <v>-</v>
      </c>
      <c r="E19" s="36" t="str">
        <f>[1]ไม่ยุ่ง!E94</f>
        <v>นายช่างโยธา</v>
      </c>
      <c r="F19" s="75" t="s">
        <v>29</v>
      </c>
      <c r="G19" s="19" t="str">
        <f>D19</f>
        <v>-</v>
      </c>
      <c r="H19" s="36" t="str">
        <f>E19</f>
        <v>นายช่างโยธา</v>
      </c>
      <c r="I19" s="19" t="str">
        <f>F19</f>
        <v>-</v>
      </c>
      <c r="J19" s="37">
        <f>16960*12</f>
        <v>203520</v>
      </c>
      <c r="K19" s="44" t="s">
        <v>0</v>
      </c>
      <c r="L19" s="44" t="s">
        <v>0</v>
      </c>
      <c r="M19" s="38">
        <f>+J19</f>
        <v>203520</v>
      </c>
      <c r="N19" s="164"/>
    </row>
    <row r="20" spans="1:14" s="39" customFormat="1" ht="24" customHeight="1" x14ac:dyDescent="0.35">
      <c r="A20" s="40"/>
      <c r="B20" s="41"/>
      <c r="C20" s="41" t="str">
        <f>[1]ไม่ยุ่ง!D95</f>
        <v>(ช่างก่อสร้าง)</v>
      </c>
      <c r="D20" s="20"/>
      <c r="E20" s="42"/>
      <c r="F20" s="20"/>
      <c r="G20" s="20"/>
      <c r="H20" s="42"/>
      <c r="I20" s="20"/>
      <c r="J20" s="20"/>
      <c r="K20" s="20"/>
      <c r="L20" s="20"/>
      <c r="M20" s="43"/>
      <c r="N20" s="164"/>
    </row>
    <row r="21" spans="1:14" s="39" customFormat="1" ht="24" hidden="1" customHeight="1" x14ac:dyDescent="0.35">
      <c r="A21" s="34"/>
      <c r="B21" s="68" t="s">
        <v>36</v>
      </c>
      <c r="C21" s="69"/>
      <c r="D21" s="26"/>
      <c r="E21" s="70"/>
      <c r="F21" s="26"/>
      <c r="G21" s="26"/>
      <c r="H21" s="70"/>
      <c r="I21" s="26"/>
      <c r="J21" s="71"/>
      <c r="K21" s="71"/>
      <c r="L21" s="71"/>
      <c r="M21" s="72"/>
      <c r="N21" s="164"/>
    </row>
    <row r="22" spans="1:14" s="39" customFormat="1" ht="24" hidden="1" customHeight="1" x14ac:dyDescent="0.35">
      <c r="A22" s="34">
        <v>52</v>
      </c>
      <c r="B22" s="35" t="str">
        <f>[1]ไม่ยุ่ง!C96</f>
        <v>นางสาวสุภาพร  เทพรัตน์</v>
      </c>
      <c r="C22" s="35" t="s">
        <v>32</v>
      </c>
      <c r="D22" s="19" t="str">
        <f>[1]ไม่ยุ่ง!B96</f>
        <v>-</v>
      </c>
      <c r="E22" s="36" t="str">
        <f>[1]ไม่ยุ่ง!E96</f>
        <v>ผช.เจ้าพนักงานธุรการ</v>
      </c>
      <c r="F22" s="75" t="s">
        <v>29</v>
      </c>
      <c r="G22" s="19" t="str">
        <f>D22</f>
        <v>-</v>
      </c>
      <c r="H22" s="36" t="str">
        <f>E22</f>
        <v>ผช.เจ้าพนักงานธุรการ</v>
      </c>
      <c r="I22" s="19" t="str">
        <f>F22</f>
        <v>-</v>
      </c>
      <c r="J22" s="37">
        <f>12680*12</f>
        <v>152160</v>
      </c>
      <c r="K22" s="44" t="s">
        <v>0</v>
      </c>
      <c r="L22" s="44" t="s">
        <v>0</v>
      </c>
      <c r="M22" s="38">
        <f>+J22</f>
        <v>152160</v>
      </c>
      <c r="N22" s="164"/>
    </row>
    <row r="23" spans="1:14" s="39" customFormat="1" ht="24" hidden="1" customHeight="1" x14ac:dyDescent="0.35">
      <c r="A23" s="40"/>
      <c r="B23" s="41"/>
      <c r="C23" s="41" t="str">
        <f>[1]ไม่ยุ่ง!D97</f>
        <v>(การจัดการทั่วไป)</v>
      </c>
      <c r="D23" s="20"/>
      <c r="E23" s="42"/>
      <c r="F23" s="20"/>
      <c r="G23" s="20"/>
      <c r="H23" s="42"/>
      <c r="I23" s="20"/>
      <c r="J23" s="20"/>
      <c r="K23" s="20"/>
      <c r="L23" s="20"/>
      <c r="M23" s="43"/>
      <c r="N23" s="164"/>
    </row>
    <row r="24" spans="1:14" s="39" customFormat="1" ht="24" hidden="1" customHeight="1" x14ac:dyDescent="0.35">
      <c r="A24" s="34">
        <v>53</v>
      </c>
      <c r="B24" s="35" t="str">
        <f>[1]ไม่ยุ่ง!C98</f>
        <v>นายสิทธิชัย  แก้วป่าระกำ</v>
      </c>
      <c r="C24" s="35" t="str">
        <f>[1]ไม่ยุ่ง!D98</f>
        <v>ปวส.</v>
      </c>
      <c r="D24" s="19" t="str">
        <f>[1]ไม่ยุ่ง!B98</f>
        <v>-</v>
      </c>
      <c r="E24" s="36" t="str">
        <f>[1]ไม่ยุ่ง!E98</f>
        <v>ผช.นายช่างโยธา</v>
      </c>
      <c r="F24" s="75" t="s">
        <v>29</v>
      </c>
      <c r="G24" s="19" t="str">
        <f>D24</f>
        <v>-</v>
      </c>
      <c r="H24" s="36" t="str">
        <f>E24</f>
        <v>ผช.นายช่างโยธา</v>
      </c>
      <c r="I24" s="19" t="str">
        <f>F24</f>
        <v>-</v>
      </c>
      <c r="J24" s="37">
        <f>14020*12</f>
        <v>168240</v>
      </c>
      <c r="K24" s="44" t="s">
        <v>0</v>
      </c>
      <c r="L24" s="44" t="s">
        <v>0</v>
      </c>
      <c r="M24" s="38">
        <f>+J24</f>
        <v>168240</v>
      </c>
      <c r="N24" s="164"/>
    </row>
    <row r="25" spans="1:14" s="39" customFormat="1" ht="24" hidden="1" customHeight="1" x14ac:dyDescent="0.35">
      <c r="A25" s="40"/>
      <c r="B25" s="41"/>
      <c r="C25" s="41" t="str">
        <f>[1]ไม่ยุ่ง!D99</f>
        <v>(ช่างโยธา)</v>
      </c>
      <c r="D25" s="20"/>
      <c r="E25" s="42"/>
      <c r="F25" s="20"/>
      <c r="G25" s="20"/>
      <c r="H25" s="42"/>
      <c r="I25" s="20"/>
      <c r="J25" s="20"/>
      <c r="K25" s="20"/>
      <c r="L25" s="20"/>
      <c r="M25" s="43"/>
      <c r="N25" s="164"/>
    </row>
    <row r="26" spans="1:14" s="39" customFormat="1" ht="24" hidden="1" customHeight="1" x14ac:dyDescent="0.35">
      <c r="A26" s="34">
        <v>54</v>
      </c>
      <c r="B26" s="35" t="str">
        <f>[1]ไม่ยุ่ง!C100</f>
        <v>นายวิทวัส อุ่นศร</v>
      </c>
      <c r="C26" s="35" t="str">
        <f>[1]ไม่ยุ่ง!D100</f>
        <v>ปวส.</v>
      </c>
      <c r="D26" s="19" t="str">
        <f>[1]ไม่ยุ่ง!B100</f>
        <v>-</v>
      </c>
      <c r="E26" s="36" t="str">
        <f>[1]ไม่ยุ่ง!E100</f>
        <v>ผช.นายช่างโยธา</v>
      </c>
      <c r="F26" s="75" t="s">
        <v>29</v>
      </c>
      <c r="G26" s="19" t="str">
        <f>D26</f>
        <v>-</v>
      </c>
      <c r="H26" s="36" t="str">
        <f>E26</f>
        <v>ผช.นายช่างโยธา</v>
      </c>
      <c r="I26" s="19" t="str">
        <f>F26</f>
        <v>-</v>
      </c>
      <c r="J26" s="37">
        <f>12090*12</f>
        <v>145080</v>
      </c>
      <c r="K26" s="44" t="s">
        <v>0</v>
      </c>
      <c r="L26" s="44" t="s">
        <v>0</v>
      </c>
      <c r="M26" s="38">
        <f>+J26</f>
        <v>145080</v>
      </c>
      <c r="N26" s="164"/>
    </row>
    <row r="27" spans="1:14" s="39" customFormat="1" ht="24" hidden="1" customHeight="1" x14ac:dyDescent="0.35">
      <c r="A27" s="40"/>
      <c r="B27" s="41"/>
      <c r="C27" s="41" t="str">
        <f>[1]ไม่ยุ่ง!D101</f>
        <v>(ช่างก่อสร้าง)</v>
      </c>
      <c r="D27" s="20"/>
      <c r="E27" s="42"/>
      <c r="F27" s="20"/>
      <c r="G27" s="20"/>
      <c r="H27" s="42"/>
      <c r="I27" s="20"/>
      <c r="J27" s="20"/>
      <c r="K27" s="20"/>
      <c r="L27" s="20"/>
      <c r="M27" s="43"/>
      <c r="N27" s="164"/>
    </row>
    <row r="28" spans="1:14" s="39" customFormat="1" ht="24" hidden="1" customHeight="1" x14ac:dyDescent="0.35">
      <c r="A28" s="34">
        <v>55</v>
      </c>
      <c r="B28" s="35" t="str">
        <f>[1]ไม่ยุ่ง!C102</f>
        <v>นายอนันต์  สายแก้ว</v>
      </c>
      <c r="C28" s="35" t="str">
        <f>[1]ไม่ยุ่ง!D102</f>
        <v>ปวช.</v>
      </c>
      <c r="D28" s="19" t="str">
        <f>[1]ไม่ยุ่ง!B102</f>
        <v>-</v>
      </c>
      <c r="E28" s="36" t="str">
        <f>[1]ไม่ยุ่ง!E102</f>
        <v>ผช.นายช่างไฟฟ้า</v>
      </c>
      <c r="F28" s="75" t="s">
        <v>29</v>
      </c>
      <c r="G28" s="19" t="str">
        <f>D28</f>
        <v>-</v>
      </c>
      <c r="H28" s="36" t="str">
        <f>E28</f>
        <v>ผช.นายช่างไฟฟ้า</v>
      </c>
      <c r="I28" s="19" t="str">
        <f>F28</f>
        <v>-</v>
      </c>
      <c r="J28" s="37">
        <f>12800*12</f>
        <v>153600</v>
      </c>
      <c r="K28" s="44" t="s">
        <v>0</v>
      </c>
      <c r="L28" s="44" t="s">
        <v>0</v>
      </c>
      <c r="M28" s="38">
        <f>+J28</f>
        <v>153600</v>
      </c>
      <c r="N28" s="164"/>
    </row>
    <row r="29" spans="1:14" s="39" customFormat="1" ht="24" hidden="1" customHeight="1" x14ac:dyDescent="0.35">
      <c r="A29" s="40"/>
      <c r="B29" s="41"/>
      <c r="C29" s="41" t="str">
        <f>[1]ไม่ยุ่ง!D103</f>
        <v>(ช่างไฟฟ้า)</v>
      </c>
      <c r="D29" s="20"/>
      <c r="E29" s="42"/>
      <c r="F29" s="20"/>
      <c r="G29" s="20"/>
      <c r="H29" s="42"/>
      <c r="I29" s="20"/>
      <c r="J29" s="20"/>
      <c r="K29" s="20"/>
      <c r="L29" s="20"/>
      <c r="M29" s="43"/>
      <c r="N29" s="164"/>
    </row>
    <row r="30" spans="1:14" s="39" customFormat="1" ht="24" hidden="1" customHeight="1" x14ac:dyDescent="0.35">
      <c r="A30" s="34">
        <v>56</v>
      </c>
      <c r="B30" s="35" t="str">
        <f>[1]ไม่ยุ่ง!C104</f>
        <v>นายเอกลักษณ์  ทองฉิม</v>
      </c>
      <c r="C30" s="35" t="str">
        <f>[1]ไม่ยุ่ง!D104</f>
        <v>ปวช.</v>
      </c>
      <c r="D30" s="19" t="str">
        <f>[1]ไม่ยุ่ง!B104</f>
        <v>-</v>
      </c>
      <c r="E30" s="36" t="str">
        <f>[1]ไม่ยุ่ง!E104</f>
        <v>ผช.นายช่างไฟฟ้า</v>
      </c>
      <c r="F30" s="75" t="s">
        <v>29</v>
      </c>
      <c r="G30" s="19" t="str">
        <f>D30</f>
        <v>-</v>
      </c>
      <c r="H30" s="36" t="str">
        <f>E30</f>
        <v>ผช.นายช่างไฟฟ้า</v>
      </c>
      <c r="I30" s="19" t="str">
        <f>F30</f>
        <v>-</v>
      </c>
      <c r="J30" s="37">
        <f>11590*12</f>
        <v>139080</v>
      </c>
      <c r="K30" s="44" t="s">
        <v>0</v>
      </c>
      <c r="L30" s="44" t="s">
        <v>0</v>
      </c>
      <c r="M30" s="38">
        <f>+J30</f>
        <v>139080</v>
      </c>
      <c r="N30" s="164"/>
    </row>
    <row r="31" spans="1:14" s="39" customFormat="1" ht="24" hidden="1" customHeight="1" x14ac:dyDescent="0.35">
      <c r="A31" s="40"/>
      <c r="B31" s="41"/>
      <c r="C31" s="41" t="str">
        <f>[1]ไม่ยุ่ง!D105</f>
        <v>(ช่างไฟฟ้า)</v>
      </c>
      <c r="D31" s="20"/>
      <c r="E31" s="42"/>
      <c r="F31" s="20"/>
      <c r="G31" s="20"/>
      <c r="H31" s="42"/>
      <c r="I31" s="20"/>
      <c r="J31" s="20"/>
      <c r="K31" s="20"/>
      <c r="L31" s="20"/>
      <c r="M31" s="43"/>
      <c r="N31" s="164"/>
    </row>
    <row r="32" spans="1:14" s="39" customFormat="1" ht="24" hidden="1" customHeight="1" x14ac:dyDescent="0.35">
      <c r="A32" s="34">
        <v>57</v>
      </c>
      <c r="B32" s="35" t="s">
        <v>89</v>
      </c>
      <c r="C32" s="35" t="s">
        <v>71</v>
      </c>
      <c r="D32" s="19" t="str">
        <f>[1]ไม่ยุ่ง!B106</f>
        <v>-</v>
      </c>
      <c r="E32" s="36" t="str">
        <f>[1]ไม่ยุ่ง!E106</f>
        <v>ผช.นายช่างไฟฟ้า</v>
      </c>
      <c r="F32" s="75" t="s">
        <v>29</v>
      </c>
      <c r="G32" s="19" t="str">
        <f>D32</f>
        <v>-</v>
      </c>
      <c r="H32" s="36" t="str">
        <f>E32</f>
        <v>ผช.นายช่างไฟฟ้า</v>
      </c>
      <c r="I32" s="19" t="str">
        <f>F32</f>
        <v>-</v>
      </c>
      <c r="J32" s="37">
        <f>9590*12</f>
        <v>115080</v>
      </c>
      <c r="K32" s="44" t="s">
        <v>0</v>
      </c>
      <c r="L32" s="44" t="s">
        <v>0</v>
      </c>
      <c r="M32" s="38">
        <f>+J32</f>
        <v>115080</v>
      </c>
      <c r="N32" s="164"/>
    </row>
    <row r="33" spans="1:14" s="39" customFormat="1" ht="24" hidden="1" customHeight="1" x14ac:dyDescent="0.35">
      <c r="A33" s="40"/>
      <c r="B33" s="41"/>
      <c r="C33" s="41" t="s">
        <v>88</v>
      </c>
      <c r="D33" s="20"/>
      <c r="E33" s="42"/>
      <c r="F33" s="20"/>
      <c r="G33" s="20"/>
      <c r="H33" s="42"/>
      <c r="I33" s="20"/>
      <c r="J33" s="20"/>
      <c r="K33" s="20"/>
      <c r="L33" s="20"/>
      <c r="M33" s="43"/>
      <c r="N33" s="164"/>
    </row>
    <row r="34" spans="1:14" s="39" customFormat="1" ht="24" hidden="1" customHeight="1" x14ac:dyDescent="0.35">
      <c r="A34" s="34"/>
      <c r="B34" s="68" t="s">
        <v>31</v>
      </c>
      <c r="C34" s="69"/>
      <c r="D34" s="26"/>
      <c r="E34" s="70"/>
      <c r="F34" s="26"/>
      <c r="G34" s="26"/>
      <c r="H34" s="70"/>
      <c r="I34" s="26"/>
      <c r="J34" s="71"/>
      <c r="K34" s="71"/>
      <c r="L34" s="71"/>
      <c r="M34" s="72"/>
      <c r="N34" s="164"/>
    </row>
    <row r="35" spans="1:14" s="39" customFormat="1" ht="24" hidden="1" customHeight="1" x14ac:dyDescent="0.35">
      <c r="A35" s="34">
        <v>58</v>
      </c>
      <c r="B35" s="35" t="s">
        <v>87</v>
      </c>
      <c r="C35" s="35" t="s">
        <v>5</v>
      </c>
      <c r="D35" s="19" t="str">
        <f>[1]ไม่ยุ่ง!B108</f>
        <v>-</v>
      </c>
      <c r="E35" s="36" t="str">
        <f>[1]ไม่ยุ่ง!E108</f>
        <v>พนง.ขับเครื่องจักรกลขนาดเบา</v>
      </c>
      <c r="F35" s="75" t="s">
        <v>29</v>
      </c>
      <c r="G35" s="19" t="str">
        <f>D35</f>
        <v>-</v>
      </c>
      <c r="H35" s="36" t="str">
        <f>E35</f>
        <v>พนง.ขับเครื่องจักรกลขนาดเบา</v>
      </c>
      <c r="I35" s="19" t="str">
        <f>F35</f>
        <v>-</v>
      </c>
      <c r="J35" s="37">
        <f>9690*12</f>
        <v>116280</v>
      </c>
      <c r="K35" s="44" t="s">
        <v>0</v>
      </c>
      <c r="L35" s="44" t="s">
        <v>0</v>
      </c>
      <c r="M35" s="38">
        <f>+J35</f>
        <v>116280</v>
      </c>
      <c r="N35" s="164"/>
    </row>
    <row r="36" spans="1:14" s="39" customFormat="1" ht="24" hidden="1" customHeight="1" x14ac:dyDescent="0.35">
      <c r="A36" s="40"/>
      <c r="B36" s="41"/>
      <c r="C36" s="41"/>
      <c r="D36" s="20"/>
      <c r="E36" s="42"/>
      <c r="F36" s="20"/>
      <c r="G36" s="20"/>
      <c r="H36" s="42"/>
      <c r="I36" s="20"/>
      <c r="J36" s="20"/>
      <c r="K36" s="20"/>
      <c r="L36" s="20"/>
      <c r="M36" s="43"/>
      <c r="N36" s="164"/>
    </row>
    <row r="37" spans="1:14" ht="24" hidden="1" customHeight="1" x14ac:dyDescent="0.35">
      <c r="N37" s="164"/>
    </row>
    <row r="38" spans="1:14" ht="24" customHeight="1" x14ac:dyDescent="0.35">
      <c r="J38" s="100"/>
      <c r="K38" s="100"/>
      <c r="N38" s="164"/>
    </row>
    <row r="39" spans="1:14" x14ac:dyDescent="0.35">
      <c r="N39" s="164"/>
    </row>
    <row r="40" spans="1:14" x14ac:dyDescent="0.35">
      <c r="N40" s="164"/>
    </row>
    <row r="41" spans="1:14" x14ac:dyDescent="0.35">
      <c r="N41" s="164"/>
    </row>
    <row r="42" spans="1:14" x14ac:dyDescent="0.35">
      <c r="N42" s="164"/>
    </row>
    <row r="43" spans="1:14" x14ac:dyDescent="0.35">
      <c r="N43" s="164"/>
    </row>
    <row r="44" spans="1:14" x14ac:dyDescent="0.35">
      <c r="N44" s="164"/>
    </row>
    <row r="45" spans="1:14" x14ac:dyDescent="0.35">
      <c r="N45" s="164"/>
    </row>
    <row r="46" spans="1:14" x14ac:dyDescent="0.35">
      <c r="N46" s="164"/>
    </row>
    <row r="47" spans="1:14" x14ac:dyDescent="0.35">
      <c r="N47" s="164"/>
    </row>
    <row r="48" spans="1:14" x14ac:dyDescent="0.35">
      <c r="N48" s="164"/>
    </row>
    <row r="49" spans="14:14" x14ac:dyDescent="0.35">
      <c r="N49" s="164"/>
    </row>
    <row r="50" spans="14:14" x14ac:dyDescent="0.35">
      <c r="N50" s="164"/>
    </row>
    <row r="51" spans="14:14" x14ac:dyDescent="0.35">
      <c r="N51" s="164"/>
    </row>
    <row r="52" spans="14:14" x14ac:dyDescent="0.35">
      <c r="N52" s="164"/>
    </row>
    <row r="53" spans="14:14" x14ac:dyDescent="0.35">
      <c r="N53" s="164"/>
    </row>
    <row r="54" spans="14:14" x14ac:dyDescent="0.35">
      <c r="N54" s="164"/>
    </row>
    <row r="55" spans="14:14" x14ac:dyDescent="0.35">
      <c r="N55" s="164"/>
    </row>
    <row r="56" spans="14:14" x14ac:dyDescent="0.35">
      <c r="N56" s="164"/>
    </row>
    <row r="57" spans="14:14" x14ac:dyDescent="0.35">
      <c r="N57" s="164"/>
    </row>
    <row r="58" spans="14:14" x14ac:dyDescent="0.35">
      <c r="N58" s="164"/>
    </row>
    <row r="59" spans="14:14" x14ac:dyDescent="0.35">
      <c r="N59" s="164"/>
    </row>
    <row r="60" spans="14:14" x14ac:dyDescent="0.35">
      <c r="N60" s="164"/>
    </row>
    <row r="61" spans="14:14" x14ac:dyDescent="0.35">
      <c r="N61" s="164"/>
    </row>
    <row r="62" spans="14:14" x14ac:dyDescent="0.35">
      <c r="N62" s="164"/>
    </row>
    <row r="63" spans="14:14" x14ac:dyDescent="0.35">
      <c r="N63" s="164"/>
    </row>
  </sheetData>
  <mergeCells count="10">
    <mergeCell ref="N34:N63"/>
    <mergeCell ref="N1:N33"/>
    <mergeCell ref="A3:A4"/>
    <mergeCell ref="B3:B4"/>
    <mergeCell ref="C3:C4"/>
    <mergeCell ref="D3:F3"/>
    <mergeCell ref="G3:I3"/>
    <mergeCell ref="J3:J4"/>
    <mergeCell ref="K3:L3"/>
    <mergeCell ref="M3:M4"/>
  </mergeCells>
  <pageMargins left="0.35433070866141736" right="0" top="0.27559055118110237" bottom="7.874015748031496E-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74"/>
  <sheetViews>
    <sheetView zoomScale="98" zoomScaleNormal="98" workbookViewId="0">
      <selection activeCell="R11" sqref="R11"/>
    </sheetView>
  </sheetViews>
  <sheetFormatPr defaultRowHeight="26.25" x14ac:dyDescent="0.4"/>
  <cols>
    <col min="1" max="1" width="4" style="102" customWidth="1"/>
    <col min="2" max="2" width="36.625" style="103" customWidth="1"/>
    <col min="3" max="3" width="21.25" style="103" hidden="1" customWidth="1"/>
    <col min="4" max="4" width="16.25" style="102" hidden="1" customWidth="1"/>
    <col min="5" max="5" width="18.375" style="103" hidden="1" customWidth="1"/>
    <col min="6" max="6" width="5.25" style="102" hidden="1" customWidth="1"/>
    <col min="7" max="7" width="24.5" style="151" customWidth="1"/>
    <col min="8" max="8" width="26.625" style="103" customWidth="1"/>
    <col min="9" max="9" width="13.375" style="102" customWidth="1"/>
    <col min="10" max="10" width="16" style="102" customWidth="1"/>
    <col min="11" max="11" width="14" style="102" customWidth="1"/>
    <col min="12" max="12" width="16.625" style="102" customWidth="1"/>
    <col min="13" max="13" width="13.625" style="102" hidden="1" customWidth="1"/>
    <col min="14" max="14" width="5.125" style="102" hidden="1" customWidth="1"/>
    <col min="15" max="16384" width="9" style="102"/>
  </cols>
  <sheetData>
    <row r="1" spans="1:14" s="155" customFormat="1" ht="35.25" customHeight="1" x14ac:dyDescent="0.4">
      <c r="A1" s="152"/>
      <c r="B1" s="156" t="s">
        <v>134</v>
      </c>
      <c r="C1" s="153"/>
      <c r="D1" s="152"/>
      <c r="E1" s="153"/>
      <c r="F1" s="152"/>
      <c r="G1" s="152"/>
      <c r="H1" s="153"/>
      <c r="I1" s="152"/>
      <c r="J1" s="152"/>
      <c r="K1" s="152"/>
      <c r="L1" s="152"/>
      <c r="M1" s="154"/>
    </row>
    <row r="2" spans="1:14" s="103" customFormat="1" ht="10.5" customHeight="1" x14ac:dyDescent="0.4">
      <c r="A2" s="101"/>
      <c r="B2" s="104"/>
      <c r="C2" s="104"/>
      <c r="D2" s="101"/>
      <c r="E2" s="104"/>
      <c r="F2" s="101"/>
      <c r="G2" s="142"/>
      <c r="H2" s="104"/>
      <c r="I2" s="101"/>
      <c r="J2" s="101"/>
      <c r="K2" s="101"/>
      <c r="L2" s="101"/>
      <c r="M2" s="102"/>
      <c r="N2" s="105"/>
    </row>
    <row r="3" spans="1:14" s="101" customFormat="1" ht="31.5" customHeight="1" x14ac:dyDescent="0.35">
      <c r="A3" s="177" t="s">
        <v>21</v>
      </c>
      <c r="B3" s="177" t="s">
        <v>20</v>
      </c>
      <c r="C3" s="181" t="s">
        <v>19</v>
      </c>
      <c r="D3" s="183" t="s">
        <v>18</v>
      </c>
      <c r="E3" s="183"/>
      <c r="F3" s="183"/>
      <c r="G3" s="179" t="s">
        <v>17</v>
      </c>
      <c r="H3" s="184"/>
      <c r="I3" s="180"/>
      <c r="J3" s="177" t="s">
        <v>16</v>
      </c>
      <c r="K3" s="179" t="s">
        <v>11</v>
      </c>
      <c r="L3" s="180"/>
      <c r="M3" s="177" t="s">
        <v>15</v>
      </c>
      <c r="N3" s="185" t="s">
        <v>131</v>
      </c>
    </row>
    <row r="4" spans="1:14" s="101" customFormat="1" ht="52.5" customHeight="1" x14ac:dyDescent="0.35">
      <c r="A4" s="178"/>
      <c r="B4" s="178"/>
      <c r="C4" s="182"/>
      <c r="D4" s="106" t="s">
        <v>14</v>
      </c>
      <c r="E4" s="107" t="s">
        <v>13</v>
      </c>
      <c r="F4" s="106" t="s">
        <v>12</v>
      </c>
      <c r="G4" s="143" t="s">
        <v>14</v>
      </c>
      <c r="H4" s="108" t="s">
        <v>13</v>
      </c>
      <c r="I4" s="108" t="s">
        <v>12</v>
      </c>
      <c r="J4" s="178"/>
      <c r="K4" s="106" t="s">
        <v>11</v>
      </c>
      <c r="L4" s="106" t="s">
        <v>10</v>
      </c>
      <c r="M4" s="178"/>
      <c r="N4" s="185"/>
    </row>
    <row r="5" spans="1:14" s="62" customFormat="1" x14ac:dyDescent="0.4">
      <c r="A5" s="56">
        <v>59</v>
      </c>
      <c r="B5" s="57" t="str">
        <f>[1]ไม่ยุ่ง!C110</f>
        <v>นางอรเพ็ญ  อักษรนำ</v>
      </c>
      <c r="C5" s="109" t="s">
        <v>130</v>
      </c>
      <c r="D5" s="110" t="str">
        <f>[1]ไม่ยุ่ง!B110</f>
        <v>21-3-08-2107-001</v>
      </c>
      <c r="E5" s="58" t="s">
        <v>129</v>
      </c>
      <c r="F5" s="24" t="s">
        <v>55</v>
      </c>
      <c r="G5" s="12" t="str">
        <f>D5</f>
        <v>21-3-08-2107-001</v>
      </c>
      <c r="H5" s="58" t="str">
        <f>E5</f>
        <v>ผู้อำนวยการกองการศึกษา ฯ</v>
      </c>
      <c r="I5" s="24" t="str">
        <f>F5</f>
        <v>ต้น</v>
      </c>
      <c r="J5" s="59">
        <f>36860*12</f>
        <v>442320</v>
      </c>
      <c r="K5" s="59">
        <f>3500*12</f>
        <v>42000</v>
      </c>
      <c r="L5" s="61">
        <v>0</v>
      </c>
      <c r="M5" s="111">
        <f>+J5+K5</f>
        <v>484320</v>
      </c>
      <c r="N5" s="185"/>
    </row>
    <row r="6" spans="1:14" s="62" customFormat="1" x14ac:dyDescent="0.4">
      <c r="A6" s="63"/>
      <c r="B6" s="64"/>
      <c r="C6" s="112" t="str">
        <f>[1]ไม่ยุ่ง!D111</f>
        <v>(การบริหารการศึกษา)</v>
      </c>
      <c r="D6" s="113"/>
      <c r="E6" s="65" t="s">
        <v>125</v>
      </c>
      <c r="F6" s="25"/>
      <c r="G6" s="13"/>
      <c r="H6" s="65" t="str">
        <f>E6</f>
        <v>(นักบริหารงานการศึกษา)</v>
      </c>
      <c r="I6" s="25"/>
      <c r="J6" s="25"/>
      <c r="K6" s="25"/>
      <c r="L6" s="25"/>
      <c r="M6" s="63"/>
      <c r="N6" s="185"/>
    </row>
    <row r="7" spans="1:14" s="62" customFormat="1" x14ac:dyDescent="0.4">
      <c r="A7" s="56">
        <v>60</v>
      </c>
      <c r="B7" s="57" t="s">
        <v>128</v>
      </c>
      <c r="C7" s="57" t="s">
        <v>52</v>
      </c>
      <c r="D7" s="24" t="str">
        <f>[1]ไม่ยุ่ง!B112</f>
        <v>21-3-08-2107-002</v>
      </c>
      <c r="E7" s="114" t="s">
        <v>127</v>
      </c>
      <c r="F7" s="24" t="s">
        <v>55</v>
      </c>
      <c r="G7" s="12" t="str">
        <f>D7</f>
        <v>21-3-08-2107-002</v>
      </c>
      <c r="H7" s="58" t="str">
        <f>E7</f>
        <v>หน.ฝ่ายส่งเสริมการศึกษา ฯ</v>
      </c>
      <c r="I7" s="24" t="str">
        <f>F7</f>
        <v>ต้น</v>
      </c>
      <c r="J7" s="59">
        <v>299640</v>
      </c>
      <c r="K7" s="59">
        <f>[1]ไม่ยุ่ง!H113</f>
        <v>18000</v>
      </c>
      <c r="L7" s="61">
        <v>0</v>
      </c>
      <c r="M7" s="111">
        <f>+J7+K7</f>
        <v>317640</v>
      </c>
      <c r="N7" s="185"/>
    </row>
    <row r="8" spans="1:14" s="62" customFormat="1" x14ac:dyDescent="0.4">
      <c r="A8" s="63"/>
      <c r="B8" s="64"/>
      <c r="C8" s="112" t="s">
        <v>126</v>
      </c>
      <c r="D8" s="25"/>
      <c r="E8" s="114" t="s">
        <v>125</v>
      </c>
      <c r="F8" s="25"/>
      <c r="G8" s="13"/>
      <c r="H8" s="65" t="str">
        <f>E8</f>
        <v>(นักบริหารงานการศึกษา)</v>
      </c>
      <c r="I8" s="25"/>
      <c r="J8" s="25"/>
      <c r="K8" s="25"/>
      <c r="L8" s="25"/>
      <c r="M8" s="63"/>
      <c r="N8" s="185"/>
    </row>
    <row r="9" spans="1:14" s="62" customFormat="1" x14ac:dyDescent="0.4">
      <c r="A9" s="56">
        <v>61</v>
      </c>
      <c r="B9" s="57" t="str">
        <f>[1]ไม่ยุ่ง!C114</f>
        <v>นายชัยยันต์  เจ้ยทอง</v>
      </c>
      <c r="C9" s="109" t="s">
        <v>68</v>
      </c>
      <c r="D9" s="24" t="str">
        <f>[1]ไม่ยุ่ง!B114</f>
        <v>21-3-08-3803-001</v>
      </c>
      <c r="E9" s="115" t="s">
        <v>124</v>
      </c>
      <c r="F9" s="116" t="s">
        <v>44</v>
      </c>
      <c r="G9" s="144" t="str">
        <f>D9</f>
        <v>21-3-08-3803-001</v>
      </c>
      <c r="H9" s="115" t="str">
        <f>E9</f>
        <v>นักวิชาการศึกษา</v>
      </c>
      <c r="I9" s="24" t="str">
        <f>F9</f>
        <v>ชก.</v>
      </c>
      <c r="J9" s="59">
        <f>28560*12</f>
        <v>342720</v>
      </c>
      <c r="K9" s="61" t="s">
        <v>0</v>
      </c>
      <c r="L9" s="61" t="s">
        <v>0</v>
      </c>
      <c r="M9" s="111">
        <f>+J9</f>
        <v>342720</v>
      </c>
      <c r="N9" s="185"/>
    </row>
    <row r="10" spans="1:14" s="62" customFormat="1" x14ac:dyDescent="0.4">
      <c r="A10" s="63"/>
      <c r="B10" s="64"/>
      <c r="C10" s="112" t="str">
        <f>[1]ไม่ยุ่ง!D115</f>
        <v>(สังคมศึกษา)</v>
      </c>
      <c r="D10" s="25"/>
      <c r="E10" s="65"/>
      <c r="F10" s="25"/>
      <c r="G10" s="13"/>
      <c r="H10" s="65"/>
      <c r="I10" s="25"/>
      <c r="J10" s="25"/>
      <c r="K10" s="25"/>
      <c r="L10" s="25"/>
      <c r="M10" s="63"/>
      <c r="N10" s="185"/>
    </row>
    <row r="11" spans="1:14" s="62" customFormat="1" x14ac:dyDescent="0.4">
      <c r="A11" s="56">
        <v>62</v>
      </c>
      <c r="B11" s="57" t="str">
        <f>[1]ไม่ยุ่ง!C116</f>
        <v>นางสาวกนกวรรณ  หนูนั่น</v>
      </c>
      <c r="C11" s="109" t="s">
        <v>26</v>
      </c>
      <c r="D11" s="24" t="str">
        <f>[1]ไม่ยุ่ง!B116</f>
        <v>21-3-08-4101-001</v>
      </c>
      <c r="E11" s="58" t="str">
        <f>[1]ไม่ยุ่ง!E116</f>
        <v>เจ้าพนักงานธุรการ</v>
      </c>
      <c r="F11" s="24" t="s">
        <v>93</v>
      </c>
      <c r="G11" s="12" t="str">
        <f>D11</f>
        <v>21-3-08-4101-001</v>
      </c>
      <c r="H11" s="58" t="str">
        <f>E11</f>
        <v>เจ้าพนักงานธุรการ</v>
      </c>
      <c r="I11" s="24" t="str">
        <f>F11</f>
        <v>ชง.</v>
      </c>
      <c r="J11" s="59">
        <f>17310*12</f>
        <v>207720</v>
      </c>
      <c r="K11" s="61" t="s">
        <v>0</v>
      </c>
      <c r="L11" s="61" t="s">
        <v>0</v>
      </c>
      <c r="M11" s="111">
        <f>+J11</f>
        <v>207720</v>
      </c>
      <c r="N11" s="185"/>
    </row>
    <row r="12" spans="1:14" s="62" customFormat="1" x14ac:dyDescent="0.4">
      <c r="A12" s="63"/>
      <c r="B12" s="64"/>
      <c r="C12" s="112" t="s">
        <v>123</v>
      </c>
      <c r="D12" s="25"/>
      <c r="E12" s="65"/>
      <c r="F12" s="25"/>
      <c r="G12" s="145"/>
      <c r="H12" s="65"/>
      <c r="I12" s="25"/>
      <c r="J12" s="25"/>
      <c r="K12" s="25"/>
      <c r="L12" s="25"/>
      <c r="M12" s="63"/>
      <c r="N12" s="185"/>
    </row>
    <row r="13" spans="1:14" s="62" customFormat="1" ht="23.25" hidden="1" customHeight="1" x14ac:dyDescent="0.4">
      <c r="A13" s="117"/>
      <c r="B13" s="118" t="s">
        <v>122</v>
      </c>
      <c r="C13" s="119"/>
      <c r="D13" s="120"/>
      <c r="E13" s="121"/>
      <c r="F13" s="120"/>
      <c r="G13" s="146"/>
      <c r="H13" s="121"/>
      <c r="I13" s="120"/>
      <c r="J13" s="122"/>
      <c r="K13" s="122"/>
      <c r="L13" s="122"/>
      <c r="M13" s="123"/>
      <c r="N13" s="185"/>
    </row>
    <row r="14" spans="1:14" s="62" customFormat="1" hidden="1" x14ac:dyDescent="0.4">
      <c r="A14" s="56">
        <v>63</v>
      </c>
      <c r="B14" s="57" t="s">
        <v>121</v>
      </c>
      <c r="C14" s="109" t="s">
        <v>26</v>
      </c>
      <c r="D14" s="24" t="str">
        <f>[1]ไม่ยุ่ง!B126</f>
        <v>-</v>
      </c>
      <c r="E14" s="58" t="str">
        <f>[1]ไม่ยุ่ง!E126</f>
        <v>ผช.จพง.ธุรการ</v>
      </c>
      <c r="F14" s="124" t="str">
        <f>[1]ไม่ยุ่ง!F126</f>
        <v>-</v>
      </c>
      <c r="G14" s="12" t="str">
        <f>D14</f>
        <v>-</v>
      </c>
      <c r="H14" s="58" t="str">
        <f>E14</f>
        <v>ผช.จพง.ธุรการ</v>
      </c>
      <c r="I14" s="24" t="str">
        <f>F14</f>
        <v>-</v>
      </c>
      <c r="J14" s="59">
        <f>11850*12</f>
        <v>142200</v>
      </c>
      <c r="K14" s="61" t="s">
        <v>0</v>
      </c>
      <c r="L14" s="61" t="s">
        <v>0</v>
      </c>
      <c r="M14" s="111">
        <f>+J14</f>
        <v>142200</v>
      </c>
      <c r="N14" s="185"/>
    </row>
    <row r="15" spans="1:14" s="62" customFormat="1" hidden="1" x14ac:dyDescent="0.4">
      <c r="A15" s="63"/>
      <c r="B15" s="64"/>
      <c r="C15" s="112" t="s">
        <v>120</v>
      </c>
      <c r="D15" s="25"/>
      <c r="E15" s="65"/>
      <c r="F15" s="25"/>
      <c r="G15" s="13"/>
      <c r="H15" s="65"/>
      <c r="I15" s="25"/>
      <c r="J15" s="25"/>
      <c r="K15" s="25"/>
      <c r="L15" s="25"/>
      <c r="M15" s="63"/>
      <c r="N15" s="185"/>
    </row>
    <row r="16" spans="1:14" s="62" customFormat="1" x14ac:dyDescent="0.4">
      <c r="A16" s="56"/>
      <c r="B16" s="118" t="s">
        <v>119</v>
      </c>
      <c r="C16" s="119"/>
      <c r="D16" s="120"/>
      <c r="E16" s="121"/>
      <c r="F16" s="120"/>
      <c r="G16" s="146"/>
      <c r="H16" s="121"/>
      <c r="I16" s="120"/>
      <c r="J16" s="122"/>
      <c r="K16" s="122"/>
      <c r="L16" s="122"/>
      <c r="M16" s="123"/>
      <c r="N16" s="185"/>
    </row>
    <row r="17" spans="1:14" s="62" customFormat="1" x14ac:dyDescent="0.4">
      <c r="A17" s="56">
        <v>64</v>
      </c>
      <c r="B17" s="57" t="str">
        <f>[1]ไม่ยุ่ง!C120</f>
        <v>นางสาวทัศนียา  เกลี้ยงมณี</v>
      </c>
      <c r="C17" s="109" t="s">
        <v>52</v>
      </c>
      <c r="D17" s="125">
        <v>213086600264</v>
      </c>
      <c r="E17" s="58" t="str">
        <f>[1]ไม่ยุ่ง!E120</f>
        <v>ครู</v>
      </c>
      <c r="F17" s="124" t="str">
        <f>[1]ไม่ยุ่ง!F120</f>
        <v>ค.ศ.๑</v>
      </c>
      <c r="G17" s="147">
        <f>D17</f>
        <v>213086600264</v>
      </c>
      <c r="H17" s="58" t="str">
        <f>E17</f>
        <v>ครู</v>
      </c>
      <c r="I17" s="24" t="str">
        <f>F17</f>
        <v>ค.ศ.๑</v>
      </c>
      <c r="J17" s="61" t="s">
        <v>0</v>
      </c>
      <c r="K17" s="61" t="s">
        <v>0</v>
      </c>
      <c r="L17" s="61" t="s">
        <v>0</v>
      </c>
      <c r="M17" s="56" t="s">
        <v>105</v>
      </c>
      <c r="N17" s="185"/>
    </row>
    <row r="18" spans="1:14" s="62" customFormat="1" x14ac:dyDescent="0.4">
      <c r="A18" s="63"/>
      <c r="B18" s="64"/>
      <c r="C18" s="112" t="s">
        <v>113</v>
      </c>
      <c r="D18" s="25"/>
      <c r="E18" s="65"/>
      <c r="F18" s="25"/>
      <c r="G18" s="145"/>
      <c r="H18" s="65"/>
      <c r="I18" s="25"/>
      <c r="J18" s="25"/>
      <c r="K18" s="25"/>
      <c r="L18" s="25"/>
      <c r="M18" s="63"/>
      <c r="N18" s="185"/>
    </row>
    <row r="19" spans="1:14" s="62" customFormat="1" x14ac:dyDescent="0.4">
      <c r="A19" s="56">
        <v>65</v>
      </c>
      <c r="B19" s="56" t="s">
        <v>28</v>
      </c>
      <c r="C19" s="56" t="s">
        <v>0</v>
      </c>
      <c r="D19" s="125">
        <v>213086600266</v>
      </c>
      <c r="E19" s="58" t="s">
        <v>111</v>
      </c>
      <c r="F19" s="124" t="s">
        <v>118</v>
      </c>
      <c r="G19" s="147">
        <f>D19</f>
        <v>213086600266</v>
      </c>
      <c r="H19" s="58" t="str">
        <f>E19</f>
        <v>ครู</v>
      </c>
      <c r="I19" s="24" t="str">
        <f>F19</f>
        <v>ค.ศ.1</v>
      </c>
      <c r="J19" s="61" t="s">
        <v>0</v>
      </c>
      <c r="K19" s="61" t="s">
        <v>0</v>
      </c>
      <c r="L19" s="61" t="s">
        <v>0</v>
      </c>
      <c r="M19" s="56" t="s">
        <v>105</v>
      </c>
      <c r="N19" s="185"/>
    </row>
    <row r="20" spans="1:14" s="62" customFormat="1" x14ac:dyDescent="0.4">
      <c r="A20" s="63"/>
      <c r="B20" s="64"/>
      <c r="C20" s="112"/>
      <c r="D20" s="25"/>
      <c r="E20" s="65"/>
      <c r="F20" s="25"/>
      <c r="G20" s="13"/>
      <c r="H20" s="65"/>
      <c r="I20" s="25"/>
      <c r="J20" s="25"/>
      <c r="K20" s="25"/>
      <c r="L20" s="25"/>
      <c r="M20" s="63" t="s">
        <v>28</v>
      </c>
      <c r="N20" s="185"/>
    </row>
    <row r="21" spans="1:14" s="62" customFormat="1" x14ac:dyDescent="0.4">
      <c r="A21" s="126">
        <v>66</v>
      </c>
      <c r="B21" s="56" t="s">
        <v>28</v>
      </c>
      <c r="C21" s="56" t="s">
        <v>0</v>
      </c>
      <c r="D21" s="127">
        <v>213086600267</v>
      </c>
      <c r="E21" s="114" t="s">
        <v>112</v>
      </c>
      <c r="F21" s="128" t="s">
        <v>111</v>
      </c>
      <c r="G21" s="148">
        <v>213086600267</v>
      </c>
      <c r="H21" s="114" t="s">
        <v>112</v>
      </c>
      <c r="I21" s="128" t="s">
        <v>111</v>
      </c>
      <c r="J21" s="128" t="s">
        <v>0</v>
      </c>
      <c r="K21" s="61" t="s">
        <v>0</v>
      </c>
      <c r="L21" s="61" t="s">
        <v>0</v>
      </c>
      <c r="M21" s="56" t="s">
        <v>105</v>
      </c>
      <c r="N21" s="185"/>
    </row>
    <row r="22" spans="1:14" s="62" customFormat="1" x14ac:dyDescent="0.4">
      <c r="A22" s="126"/>
      <c r="B22" s="64"/>
      <c r="C22" s="112"/>
      <c r="D22" s="128"/>
      <c r="E22" s="114"/>
      <c r="F22" s="128" t="s">
        <v>110</v>
      </c>
      <c r="G22" s="149"/>
      <c r="H22" s="114"/>
      <c r="I22" s="128" t="s">
        <v>110</v>
      </c>
      <c r="J22" s="128"/>
      <c r="K22" s="25"/>
      <c r="L22" s="25"/>
      <c r="M22" s="63" t="s">
        <v>28</v>
      </c>
      <c r="N22" s="185"/>
    </row>
    <row r="23" spans="1:14" s="62" customFormat="1" ht="23.25" hidden="1" customHeight="1" x14ac:dyDescent="0.4">
      <c r="A23" s="56"/>
      <c r="B23" s="118" t="s">
        <v>104</v>
      </c>
      <c r="C23" s="119"/>
      <c r="D23" s="120"/>
      <c r="E23" s="121"/>
      <c r="F23" s="120"/>
      <c r="G23" s="146"/>
      <c r="H23" s="121"/>
      <c r="I23" s="120"/>
      <c r="J23" s="122"/>
      <c r="K23" s="122"/>
      <c r="L23" s="122"/>
      <c r="M23" s="123"/>
      <c r="N23" s="185"/>
    </row>
    <row r="24" spans="1:14" s="62" customFormat="1" hidden="1" x14ac:dyDescent="0.4">
      <c r="A24" s="56">
        <v>67</v>
      </c>
      <c r="B24" s="57" t="str">
        <f>[1]ไม่ยุ่ง!C128</f>
        <v>นายเฉลิมพล  เรืองคง</v>
      </c>
      <c r="C24" s="109" t="s">
        <v>68</v>
      </c>
      <c r="D24" s="24" t="s">
        <v>0</v>
      </c>
      <c r="E24" s="58" t="s">
        <v>103</v>
      </c>
      <c r="F24" s="124" t="str">
        <f>[1]ไม่ยุ่ง!F128</f>
        <v>-</v>
      </c>
      <c r="G24" s="12" t="str">
        <f>D24</f>
        <v xml:space="preserve"> -</v>
      </c>
      <c r="H24" s="58" t="str">
        <f>E24</f>
        <v>ผู้ดูแลเด็ก (ทักษะ)</v>
      </c>
      <c r="I24" s="24" t="str">
        <f>F24</f>
        <v>-</v>
      </c>
      <c r="J24" s="129">
        <v>39840</v>
      </c>
      <c r="K24" s="61" t="s">
        <v>0</v>
      </c>
      <c r="L24" s="61" t="s">
        <v>0</v>
      </c>
      <c r="M24" s="111">
        <f>+J24</f>
        <v>39840</v>
      </c>
      <c r="N24" s="185"/>
    </row>
    <row r="25" spans="1:14" s="62" customFormat="1" hidden="1" x14ac:dyDescent="0.4">
      <c r="A25" s="63"/>
      <c r="B25" s="64"/>
      <c r="C25" s="112" t="str">
        <f>[1]ไม่ยุ่ง!D129</f>
        <v>(การประถมศึกษา)</v>
      </c>
      <c r="D25" s="25"/>
      <c r="E25" s="65"/>
      <c r="F25" s="25"/>
      <c r="G25" s="13"/>
      <c r="H25" s="65"/>
      <c r="I25" s="25"/>
      <c r="J25" s="25"/>
      <c r="K25" s="25"/>
      <c r="L25" s="25"/>
      <c r="M25" s="130" t="s">
        <v>102</v>
      </c>
      <c r="N25" s="185"/>
    </row>
    <row r="26" spans="1:14" s="62" customFormat="1" hidden="1" x14ac:dyDescent="0.4">
      <c r="A26" s="56">
        <v>68</v>
      </c>
      <c r="B26" s="57" t="str">
        <f>[1]ไม่ยุ่ง!C130</f>
        <v>นางอุดมพร  เรืองคง</v>
      </c>
      <c r="C26" s="109" t="s">
        <v>68</v>
      </c>
      <c r="D26" s="24" t="s">
        <v>0</v>
      </c>
      <c r="E26" s="58" t="s">
        <v>103</v>
      </c>
      <c r="F26" s="124" t="str">
        <f>[1]ไม่ยุ่ง!F130</f>
        <v>-</v>
      </c>
      <c r="G26" s="12" t="str">
        <f>D26</f>
        <v xml:space="preserve"> -</v>
      </c>
      <c r="H26" s="58" t="str">
        <f>E26</f>
        <v>ผู้ดูแลเด็ก (ทักษะ)</v>
      </c>
      <c r="I26" s="24" t="str">
        <f>F26</f>
        <v>-</v>
      </c>
      <c r="J26" s="129">
        <v>42960</v>
      </c>
      <c r="K26" s="61" t="s">
        <v>0</v>
      </c>
      <c r="L26" s="61" t="s">
        <v>0</v>
      </c>
      <c r="M26" s="111">
        <f>+J26</f>
        <v>42960</v>
      </c>
      <c r="N26" s="185"/>
    </row>
    <row r="27" spans="1:14" s="62" customFormat="1" hidden="1" x14ac:dyDescent="0.4">
      <c r="A27" s="63"/>
      <c r="B27" s="64"/>
      <c r="C27" s="112" t="str">
        <f>[1]ไม่ยุ่ง!D131</f>
        <v>(การประถมศึกษา)</v>
      </c>
      <c r="D27" s="25"/>
      <c r="E27" s="65"/>
      <c r="F27" s="25"/>
      <c r="G27" s="13"/>
      <c r="H27" s="65"/>
      <c r="I27" s="25"/>
      <c r="J27" s="25"/>
      <c r="K27" s="25"/>
      <c r="L27" s="25"/>
      <c r="M27" s="130" t="s">
        <v>102</v>
      </c>
      <c r="N27" s="185"/>
    </row>
    <row r="28" spans="1:14" s="62" customFormat="1" hidden="1" x14ac:dyDescent="0.4">
      <c r="A28" s="56">
        <v>69</v>
      </c>
      <c r="B28" s="57" t="str">
        <f>[1]ไม่ยุ่ง!C132</f>
        <v>นางสาวมณี  จรเอียด</v>
      </c>
      <c r="C28" s="109" t="str">
        <f>[1]ไม่ยุ่ง!D132</f>
        <v>มศ.5</v>
      </c>
      <c r="D28" s="24" t="s">
        <v>0</v>
      </c>
      <c r="E28" s="58" t="s">
        <v>103</v>
      </c>
      <c r="F28" s="124" t="str">
        <f>[1]ไม่ยุ่ง!F132</f>
        <v>-</v>
      </c>
      <c r="G28" s="12" t="str">
        <f>D28</f>
        <v xml:space="preserve"> -</v>
      </c>
      <c r="H28" s="58" t="str">
        <f>E28</f>
        <v>ผู้ดูแลเด็ก (ทักษะ)</v>
      </c>
      <c r="I28" s="24" t="str">
        <f>F28</f>
        <v>-</v>
      </c>
      <c r="J28" s="129">
        <v>41520</v>
      </c>
      <c r="K28" s="61" t="s">
        <v>0</v>
      </c>
      <c r="L28" s="61" t="s">
        <v>0</v>
      </c>
      <c r="M28" s="111">
        <f>+J28</f>
        <v>41520</v>
      </c>
      <c r="N28" s="185"/>
    </row>
    <row r="29" spans="1:14" s="62" customFormat="1" hidden="1" x14ac:dyDescent="0.4">
      <c r="A29" s="63"/>
      <c r="B29" s="64"/>
      <c r="C29" s="112"/>
      <c r="D29" s="25"/>
      <c r="E29" s="65"/>
      <c r="F29" s="25"/>
      <c r="G29" s="13"/>
      <c r="H29" s="65"/>
      <c r="I29" s="25"/>
      <c r="J29" s="25"/>
      <c r="K29" s="25"/>
      <c r="L29" s="25"/>
      <c r="M29" s="130" t="s">
        <v>102</v>
      </c>
      <c r="N29" s="185"/>
    </row>
    <row r="30" spans="1:14" s="62" customFormat="1" hidden="1" x14ac:dyDescent="0.4">
      <c r="A30" s="56">
        <v>70</v>
      </c>
      <c r="B30" s="57" t="str">
        <f>[1]ไม่ยุ่ง!C134</f>
        <v>นางสุคนธ์ทิพ  ไหมแก้ว</v>
      </c>
      <c r="C30" s="109" t="str">
        <f>[1]ไม่ยุ่ง!D134</f>
        <v>ปกศ.สูง</v>
      </c>
      <c r="D30" s="24" t="s">
        <v>0</v>
      </c>
      <c r="E30" s="58" t="s">
        <v>103</v>
      </c>
      <c r="F30" s="124" t="str">
        <f>[1]ไม่ยุ่ง!F138</f>
        <v>-</v>
      </c>
      <c r="G30" s="12" t="str">
        <f>D30</f>
        <v xml:space="preserve"> -</v>
      </c>
      <c r="H30" s="58" t="s">
        <v>103</v>
      </c>
      <c r="I30" s="24" t="str">
        <f>F30</f>
        <v>-</v>
      </c>
      <c r="J30" s="61">
        <v>42960</v>
      </c>
      <c r="K30" s="61" t="s">
        <v>0</v>
      </c>
      <c r="L30" s="61" t="s">
        <v>0</v>
      </c>
      <c r="M30" s="111">
        <f>+J30</f>
        <v>42960</v>
      </c>
      <c r="N30" s="185"/>
    </row>
    <row r="31" spans="1:14" s="62" customFormat="1" hidden="1" x14ac:dyDescent="0.4">
      <c r="A31" s="63"/>
      <c r="B31" s="64"/>
      <c r="C31" s="112"/>
      <c r="D31" s="25"/>
      <c r="E31" s="65"/>
      <c r="F31" s="25"/>
      <c r="G31" s="13"/>
      <c r="H31" s="65"/>
      <c r="I31" s="25"/>
      <c r="J31" s="25"/>
      <c r="K31" s="25"/>
      <c r="L31" s="25"/>
      <c r="M31" s="130" t="s">
        <v>102</v>
      </c>
      <c r="N31" s="185"/>
    </row>
    <row r="32" spans="1:14" s="62" customFormat="1" hidden="1" x14ac:dyDescent="0.4">
      <c r="A32" s="56">
        <v>71</v>
      </c>
      <c r="B32" s="57" t="str">
        <f>[1]ไม่ยุ่ง!C136</f>
        <v>นางบุษบา  ยอดบรรดิษฐ์</v>
      </c>
      <c r="C32" s="109" t="str">
        <f>[1]ไม่ยุ่ง!D136</f>
        <v>ปวช.</v>
      </c>
      <c r="D32" s="24" t="s">
        <v>0</v>
      </c>
      <c r="E32" s="58" t="s">
        <v>103</v>
      </c>
      <c r="F32" s="124" t="str">
        <f>[1]ไม่ยุ่ง!F136</f>
        <v>-</v>
      </c>
      <c r="G32" s="12" t="str">
        <f>D32</f>
        <v xml:space="preserve"> -</v>
      </c>
      <c r="H32" s="58" t="s">
        <v>103</v>
      </c>
      <c r="I32" s="24" t="str">
        <f>F32</f>
        <v>-</v>
      </c>
      <c r="J32" s="61">
        <v>40080</v>
      </c>
      <c r="K32" s="61" t="s">
        <v>0</v>
      </c>
      <c r="L32" s="61" t="s">
        <v>0</v>
      </c>
      <c r="M32" s="111">
        <f>+J32</f>
        <v>40080</v>
      </c>
      <c r="N32" s="185"/>
    </row>
    <row r="33" spans="1:14" s="62" customFormat="1" ht="24.75" hidden="1" customHeight="1" x14ac:dyDescent="0.4">
      <c r="A33" s="63"/>
      <c r="B33" s="64"/>
      <c r="C33" s="112" t="str">
        <f>[1]ไม่ยุ่ง!D137</f>
        <v>(เกษตรกรรม)</v>
      </c>
      <c r="D33" s="25"/>
      <c r="E33" s="65"/>
      <c r="F33" s="25"/>
      <c r="G33" s="13"/>
      <c r="H33" s="65"/>
      <c r="I33" s="25"/>
      <c r="J33" s="25"/>
      <c r="K33" s="25"/>
      <c r="L33" s="25"/>
      <c r="M33" s="130" t="s">
        <v>102</v>
      </c>
      <c r="N33" s="185"/>
    </row>
    <row r="34" spans="1:14" s="131" customFormat="1" hidden="1" x14ac:dyDescent="0.4">
      <c r="B34" s="132"/>
      <c r="C34" s="133"/>
      <c r="D34" s="134"/>
      <c r="E34" s="135"/>
      <c r="F34" s="134"/>
      <c r="G34" s="150"/>
      <c r="H34" s="135"/>
      <c r="I34" s="134"/>
      <c r="J34" s="134"/>
      <c r="K34" s="134"/>
      <c r="L34" s="134"/>
      <c r="M34" s="136"/>
      <c r="N34" s="137"/>
    </row>
    <row r="35" spans="1:14" s="101" customFormat="1" ht="21.75" hidden="1" customHeight="1" x14ac:dyDescent="0.35">
      <c r="A35" s="177" t="s">
        <v>21</v>
      </c>
      <c r="B35" s="177" t="s">
        <v>20</v>
      </c>
      <c r="C35" s="181" t="s">
        <v>19</v>
      </c>
      <c r="D35" s="183" t="s">
        <v>18</v>
      </c>
      <c r="E35" s="183"/>
      <c r="F35" s="183"/>
      <c r="G35" s="179" t="s">
        <v>17</v>
      </c>
      <c r="H35" s="184"/>
      <c r="I35" s="180"/>
      <c r="J35" s="177" t="s">
        <v>16</v>
      </c>
      <c r="K35" s="179" t="s">
        <v>11</v>
      </c>
      <c r="L35" s="180"/>
      <c r="M35" s="177" t="s">
        <v>15</v>
      </c>
      <c r="N35" s="185" t="s">
        <v>117</v>
      </c>
    </row>
    <row r="36" spans="1:14" s="101" customFormat="1" ht="43.5" hidden="1" customHeight="1" x14ac:dyDescent="0.35">
      <c r="A36" s="178"/>
      <c r="B36" s="178"/>
      <c r="C36" s="182"/>
      <c r="D36" s="106" t="s">
        <v>14</v>
      </c>
      <c r="E36" s="106" t="s">
        <v>13</v>
      </c>
      <c r="F36" s="106" t="s">
        <v>12</v>
      </c>
      <c r="G36" s="143" t="s">
        <v>14</v>
      </c>
      <c r="H36" s="108" t="s">
        <v>13</v>
      </c>
      <c r="I36" s="108" t="s">
        <v>12</v>
      </c>
      <c r="J36" s="178"/>
      <c r="K36" s="106" t="s">
        <v>11</v>
      </c>
      <c r="L36" s="106" t="s">
        <v>10</v>
      </c>
      <c r="M36" s="178"/>
      <c r="N36" s="185"/>
    </row>
    <row r="37" spans="1:14" s="62" customFormat="1" hidden="1" x14ac:dyDescent="0.4">
      <c r="A37" s="56">
        <v>72</v>
      </c>
      <c r="B37" s="57" t="str">
        <f>[1]ไม่ยุ่ง!C146</f>
        <v>นางรจนา  สิทธิบูรณะกุล</v>
      </c>
      <c r="C37" s="109" t="str">
        <f>[1]ไม่ยุ่ง!D146</f>
        <v>ปวช.</v>
      </c>
      <c r="D37" s="24" t="s">
        <v>0</v>
      </c>
      <c r="E37" s="58" t="s">
        <v>103</v>
      </c>
      <c r="F37" s="124" t="str">
        <f>[1]ไม่ยุ่ง!F146</f>
        <v>-</v>
      </c>
      <c r="G37" s="12" t="str">
        <f>D37</f>
        <v xml:space="preserve"> -</v>
      </c>
      <c r="H37" s="58" t="s">
        <v>103</v>
      </c>
      <c r="I37" s="24" t="str">
        <f>F37</f>
        <v>-</v>
      </c>
      <c r="J37" s="61">
        <v>116280</v>
      </c>
      <c r="K37" s="61" t="s">
        <v>0</v>
      </c>
      <c r="L37" s="61" t="s">
        <v>0</v>
      </c>
      <c r="M37" s="111">
        <f>+J37</f>
        <v>116280</v>
      </c>
      <c r="N37" s="185"/>
    </row>
    <row r="38" spans="1:14" s="62" customFormat="1" hidden="1" x14ac:dyDescent="0.4">
      <c r="A38" s="63"/>
      <c r="B38" s="64"/>
      <c r="C38" s="112" t="str">
        <f>[1]ไม่ยุ่ง!D147</f>
        <v>(การบัญชี)</v>
      </c>
      <c r="D38" s="25"/>
      <c r="E38" s="65"/>
      <c r="F38" s="25"/>
      <c r="G38" s="13"/>
      <c r="H38" s="65"/>
      <c r="I38" s="25"/>
      <c r="J38" s="25"/>
      <c r="K38" s="25"/>
      <c r="L38" s="25"/>
      <c r="M38" s="25"/>
      <c r="N38" s="185"/>
    </row>
    <row r="39" spans="1:14" s="62" customFormat="1" hidden="1" x14ac:dyDescent="0.4">
      <c r="A39" s="56">
        <v>73</v>
      </c>
      <c r="B39" s="57" t="str">
        <f>[1]ไม่ยุ่ง!C148</f>
        <v>นางสาวกนกพิชญ์  จรเอียด</v>
      </c>
      <c r="C39" s="109" t="s">
        <v>32</v>
      </c>
      <c r="D39" s="24" t="s">
        <v>0</v>
      </c>
      <c r="E39" s="58" t="s">
        <v>103</v>
      </c>
      <c r="F39" s="124" t="str">
        <f>[1]ไม่ยุ่ง!F148</f>
        <v>-</v>
      </c>
      <c r="G39" s="12" t="str">
        <f>D39</f>
        <v xml:space="preserve"> -</v>
      </c>
      <c r="H39" s="58" t="s">
        <v>103</v>
      </c>
      <c r="I39" s="24" t="str">
        <f>F39</f>
        <v>-</v>
      </c>
      <c r="J39" s="61">
        <v>116280</v>
      </c>
      <c r="K39" s="61" t="s">
        <v>0</v>
      </c>
      <c r="L39" s="61" t="s">
        <v>0</v>
      </c>
      <c r="M39" s="111">
        <f>+J39</f>
        <v>116280</v>
      </c>
      <c r="N39" s="185"/>
    </row>
    <row r="40" spans="1:14" s="62" customFormat="1" hidden="1" x14ac:dyDescent="0.4">
      <c r="A40" s="63"/>
      <c r="B40" s="64"/>
      <c r="C40" s="112" t="str">
        <f>[1]ไม่ยุ่ง!D149</f>
        <v>(การตลาด)</v>
      </c>
      <c r="D40" s="25"/>
      <c r="E40" s="65"/>
      <c r="F40" s="25"/>
      <c r="G40" s="13"/>
      <c r="H40" s="65"/>
      <c r="I40" s="25"/>
      <c r="J40" s="25"/>
      <c r="K40" s="25"/>
      <c r="L40" s="25"/>
      <c r="M40" s="25"/>
      <c r="N40" s="185"/>
    </row>
    <row r="41" spans="1:14" s="62" customFormat="1" hidden="1" x14ac:dyDescent="0.4">
      <c r="A41" s="56"/>
      <c r="B41" s="118" t="s">
        <v>109</v>
      </c>
      <c r="C41" s="119"/>
      <c r="D41" s="120"/>
      <c r="E41" s="121"/>
      <c r="F41" s="120"/>
      <c r="G41" s="146"/>
      <c r="H41" s="121"/>
      <c r="I41" s="120"/>
      <c r="J41" s="122"/>
      <c r="K41" s="122"/>
      <c r="L41" s="122"/>
      <c r="M41" s="123"/>
      <c r="N41" s="185"/>
    </row>
    <row r="42" spans="1:14" s="62" customFormat="1" hidden="1" x14ac:dyDescent="0.4">
      <c r="A42" s="56">
        <v>74</v>
      </c>
      <c r="B42" s="57" t="str">
        <f>[1]ไม่ยุ่ง!C154</f>
        <v>นางสาววรารัตน์  สังข์แก้ว</v>
      </c>
      <c r="C42" s="109" t="str">
        <f>[1]ไม่ยุ่ง!D154</f>
        <v>ม.3</v>
      </c>
      <c r="D42" s="24" t="s">
        <v>0</v>
      </c>
      <c r="E42" s="58" t="str">
        <f>[1]ไม่ยุ่ง!E154</f>
        <v>ภารโรง</v>
      </c>
      <c r="F42" s="124" t="str">
        <f>[1]ไม่ยุ่ง!F154</f>
        <v>-</v>
      </c>
      <c r="G42" s="12" t="str">
        <f>D42</f>
        <v xml:space="preserve"> -</v>
      </c>
      <c r="H42" s="58" t="str">
        <f>E42</f>
        <v>ภารโรง</v>
      </c>
      <c r="I42" s="24" t="str">
        <f>F42</f>
        <v>-</v>
      </c>
      <c r="J42" s="61">
        <v>108000</v>
      </c>
      <c r="K42" s="61" t="s">
        <v>0</v>
      </c>
      <c r="L42" s="61" t="s">
        <v>0</v>
      </c>
      <c r="M42" s="111">
        <f>+J42</f>
        <v>108000</v>
      </c>
      <c r="N42" s="185"/>
    </row>
    <row r="43" spans="1:14" s="62" customFormat="1" ht="12.75" hidden="1" customHeight="1" x14ac:dyDescent="0.4">
      <c r="A43" s="63"/>
      <c r="B43" s="64"/>
      <c r="C43" s="112"/>
      <c r="D43" s="25"/>
      <c r="E43" s="65"/>
      <c r="F43" s="25"/>
      <c r="G43" s="13"/>
      <c r="H43" s="65"/>
      <c r="I43" s="25"/>
      <c r="J43" s="25"/>
      <c r="K43" s="25"/>
      <c r="L43" s="25"/>
      <c r="M43" s="25"/>
      <c r="N43" s="185"/>
    </row>
    <row r="44" spans="1:14" s="62" customFormat="1" hidden="1" x14ac:dyDescent="0.4">
      <c r="A44" s="56">
        <v>75</v>
      </c>
      <c r="B44" s="57" t="str">
        <f>[1]ไม่ยุ่ง!C156</f>
        <v>นายสมศักดิ์  คงพันธ์</v>
      </c>
      <c r="C44" s="109" t="str">
        <f>[1]ไม่ยุ่ง!D156</f>
        <v>ป.6</v>
      </c>
      <c r="D44" s="24" t="s">
        <v>0</v>
      </c>
      <c r="E44" s="58" t="str">
        <f>[1]ไม่ยุ่ง!E156</f>
        <v>คนงาน</v>
      </c>
      <c r="F44" s="124" t="str">
        <f>[1]ไม่ยุ่ง!F156</f>
        <v>-</v>
      </c>
      <c r="G44" s="12" t="str">
        <f>D44</f>
        <v xml:space="preserve"> -</v>
      </c>
      <c r="H44" s="58" t="str">
        <f>E44</f>
        <v>คนงาน</v>
      </c>
      <c r="I44" s="24" t="str">
        <f>F44</f>
        <v>-</v>
      </c>
      <c r="J44" s="61">
        <v>108000</v>
      </c>
      <c r="K44" s="61" t="s">
        <v>0</v>
      </c>
      <c r="L44" s="61" t="s">
        <v>0</v>
      </c>
      <c r="M44" s="111">
        <f>+J44</f>
        <v>108000</v>
      </c>
      <c r="N44" s="185"/>
    </row>
    <row r="45" spans="1:14" s="62" customFormat="1" ht="14.25" hidden="1" customHeight="1" x14ac:dyDescent="0.4">
      <c r="A45" s="63"/>
      <c r="B45" s="64"/>
      <c r="C45" s="112"/>
      <c r="D45" s="25"/>
      <c r="E45" s="65"/>
      <c r="F45" s="25"/>
      <c r="G45" s="13"/>
      <c r="H45" s="65"/>
      <c r="I45" s="25"/>
      <c r="J45" s="25"/>
      <c r="K45" s="25"/>
      <c r="L45" s="25"/>
      <c r="M45" s="25"/>
      <c r="N45" s="185"/>
    </row>
    <row r="46" spans="1:14" s="62" customFormat="1" x14ac:dyDescent="0.4">
      <c r="A46" s="56"/>
      <c r="B46" s="118" t="s">
        <v>116</v>
      </c>
      <c r="C46" s="119"/>
      <c r="D46" s="120"/>
      <c r="E46" s="121"/>
      <c r="F46" s="120"/>
      <c r="G46" s="146"/>
      <c r="H46" s="121"/>
      <c r="I46" s="120"/>
      <c r="J46" s="122"/>
      <c r="K46" s="122"/>
      <c r="L46" s="122"/>
      <c r="M46" s="123"/>
      <c r="N46" s="185"/>
    </row>
    <row r="47" spans="1:14" s="62" customFormat="1" x14ac:dyDescent="0.4">
      <c r="A47" s="56">
        <v>76</v>
      </c>
      <c r="B47" s="57" t="s">
        <v>115</v>
      </c>
      <c r="C47" s="109" t="s">
        <v>52</v>
      </c>
      <c r="D47" s="125">
        <v>213086600263</v>
      </c>
      <c r="E47" s="58" t="s">
        <v>114</v>
      </c>
      <c r="F47" s="124" t="s">
        <v>111</v>
      </c>
      <c r="G47" s="147">
        <f>D47</f>
        <v>213086600263</v>
      </c>
      <c r="H47" s="58" t="str">
        <f>E47</f>
        <v>ครูผู้ดูแลด็ก</v>
      </c>
      <c r="I47" s="24" t="str">
        <f>F47</f>
        <v>ครู</v>
      </c>
      <c r="J47" s="61" t="s">
        <v>0</v>
      </c>
      <c r="K47" s="61" t="s">
        <v>0</v>
      </c>
      <c r="L47" s="61" t="s">
        <v>0</v>
      </c>
      <c r="M47" s="56" t="s">
        <v>105</v>
      </c>
      <c r="N47" s="185"/>
    </row>
    <row r="48" spans="1:14" s="62" customFormat="1" x14ac:dyDescent="0.4">
      <c r="A48" s="63"/>
      <c r="B48" s="64"/>
      <c r="C48" s="112" t="s">
        <v>113</v>
      </c>
      <c r="D48" s="25"/>
      <c r="E48" s="65"/>
      <c r="F48" s="25" t="s">
        <v>110</v>
      </c>
      <c r="G48" s="145"/>
      <c r="H48" s="65"/>
      <c r="I48" s="25" t="s">
        <v>110</v>
      </c>
      <c r="J48" s="25"/>
      <c r="K48" s="25"/>
      <c r="L48" s="25"/>
      <c r="M48" s="63"/>
      <c r="N48" s="185"/>
    </row>
    <row r="49" spans="1:16" s="62" customFormat="1" x14ac:dyDescent="0.4">
      <c r="A49" s="56">
        <v>77</v>
      </c>
      <c r="B49" s="56" t="s">
        <v>28</v>
      </c>
      <c r="C49" s="56" t="s">
        <v>0</v>
      </c>
      <c r="D49" s="125">
        <v>213086600268</v>
      </c>
      <c r="E49" s="58" t="s">
        <v>112</v>
      </c>
      <c r="F49" s="124" t="s">
        <v>111</v>
      </c>
      <c r="G49" s="147">
        <v>213086600268</v>
      </c>
      <c r="H49" s="58" t="s">
        <v>112</v>
      </c>
      <c r="I49" s="124" t="s">
        <v>111</v>
      </c>
      <c r="J49" s="61" t="s">
        <v>0</v>
      </c>
      <c r="K49" s="61" t="s">
        <v>0</v>
      </c>
      <c r="L49" s="61" t="s">
        <v>0</v>
      </c>
      <c r="M49" s="56" t="s">
        <v>105</v>
      </c>
      <c r="N49" s="185"/>
    </row>
    <row r="50" spans="1:16" s="62" customFormat="1" x14ac:dyDescent="0.4">
      <c r="A50" s="63"/>
      <c r="B50" s="64"/>
      <c r="C50" s="112"/>
      <c r="D50" s="25"/>
      <c r="E50" s="65"/>
      <c r="F50" s="25" t="s">
        <v>110</v>
      </c>
      <c r="G50" s="13"/>
      <c r="H50" s="65"/>
      <c r="I50" s="25" t="s">
        <v>110</v>
      </c>
      <c r="J50" s="25"/>
      <c r="K50" s="25"/>
      <c r="L50" s="25"/>
      <c r="M50" s="138" t="s">
        <v>28</v>
      </c>
      <c r="N50" s="185"/>
    </row>
    <row r="51" spans="1:16" s="62" customFormat="1" hidden="1" x14ac:dyDescent="0.4">
      <c r="A51" s="56"/>
      <c r="B51" s="118" t="s">
        <v>104</v>
      </c>
      <c r="C51" s="119"/>
      <c r="D51" s="120"/>
      <c r="E51" s="121"/>
      <c r="F51" s="120"/>
      <c r="G51" s="146"/>
      <c r="H51" s="121"/>
      <c r="I51" s="120"/>
      <c r="J51" s="122"/>
      <c r="K51" s="122"/>
      <c r="L51" s="122"/>
      <c r="M51" s="123"/>
      <c r="N51" s="185"/>
    </row>
    <row r="52" spans="1:16" s="62" customFormat="1" hidden="1" x14ac:dyDescent="0.4">
      <c r="A52" s="56">
        <v>78</v>
      </c>
      <c r="B52" s="57" t="str">
        <f>[1]ไม่ยุ่ง!C138</f>
        <v>นางปิยะนุช  บุญประสิทธิ์</v>
      </c>
      <c r="C52" s="109" t="s">
        <v>32</v>
      </c>
      <c r="D52" s="24" t="s">
        <v>0</v>
      </c>
      <c r="E52" s="58" t="s">
        <v>103</v>
      </c>
      <c r="F52" s="124" t="str">
        <f>[1]ไม่ยุ่ง!F138</f>
        <v>-</v>
      </c>
      <c r="G52" s="12" t="str">
        <f>D52</f>
        <v xml:space="preserve"> -</v>
      </c>
      <c r="H52" s="58" t="s">
        <v>103</v>
      </c>
      <c r="I52" s="24" t="str">
        <f>F52</f>
        <v>-</v>
      </c>
      <c r="J52" s="61">
        <v>28680</v>
      </c>
      <c r="K52" s="61" t="s">
        <v>0</v>
      </c>
      <c r="L52" s="61" t="s">
        <v>0</v>
      </c>
      <c r="M52" s="111">
        <f>+J52</f>
        <v>28680</v>
      </c>
      <c r="N52" s="185"/>
    </row>
    <row r="53" spans="1:16" s="62" customFormat="1" hidden="1" x14ac:dyDescent="0.4">
      <c r="A53" s="63"/>
      <c r="B53" s="64"/>
      <c r="C53" s="112" t="str">
        <f>[1]ไม่ยุ่ง!D139</f>
        <v>(การตลาด)</v>
      </c>
      <c r="D53" s="25"/>
      <c r="E53" s="65"/>
      <c r="F53" s="25"/>
      <c r="G53" s="13"/>
      <c r="H53" s="65"/>
      <c r="I53" s="25"/>
      <c r="J53" s="25"/>
      <c r="K53" s="25"/>
      <c r="L53" s="25"/>
      <c r="M53" s="130" t="s">
        <v>102</v>
      </c>
      <c r="N53" s="185"/>
    </row>
    <row r="54" spans="1:16" s="62" customFormat="1" hidden="1" x14ac:dyDescent="0.4">
      <c r="A54" s="56">
        <v>79</v>
      </c>
      <c r="B54" s="57" t="str">
        <f>[1]ไม่ยุ่ง!C140</f>
        <v>นางอุมาพร  จักรหวัด</v>
      </c>
      <c r="C54" s="109" t="s">
        <v>68</v>
      </c>
      <c r="D54" s="24" t="s">
        <v>0</v>
      </c>
      <c r="E54" s="58" t="s">
        <v>103</v>
      </c>
      <c r="F54" s="124" t="str">
        <f>[1]ไม่ยุ่ง!F140</f>
        <v>-</v>
      </c>
      <c r="G54" s="12" t="str">
        <f>D54</f>
        <v xml:space="preserve"> -</v>
      </c>
      <c r="H54" s="58" t="s">
        <v>103</v>
      </c>
      <c r="I54" s="24" t="str">
        <f>F54</f>
        <v>-</v>
      </c>
      <c r="J54" s="61">
        <v>28680</v>
      </c>
      <c r="K54" s="61" t="s">
        <v>0</v>
      </c>
      <c r="L54" s="61" t="s">
        <v>0</v>
      </c>
      <c r="M54" s="111">
        <f>+J54</f>
        <v>28680</v>
      </c>
      <c r="N54" s="185"/>
    </row>
    <row r="55" spans="1:16" s="62" customFormat="1" hidden="1" x14ac:dyDescent="0.4">
      <c r="A55" s="63"/>
      <c r="B55" s="64"/>
      <c r="C55" s="112" t="str">
        <f>[1]ไม่ยุ่ง!D141</f>
        <v>(การประถมศึกษา)</v>
      </c>
      <c r="D55" s="25"/>
      <c r="E55" s="65"/>
      <c r="F55" s="25"/>
      <c r="G55" s="13"/>
      <c r="H55" s="65"/>
      <c r="I55" s="25"/>
      <c r="J55" s="25"/>
      <c r="K55" s="25"/>
      <c r="L55" s="25"/>
      <c r="M55" s="130" t="s">
        <v>102</v>
      </c>
      <c r="N55" s="185"/>
    </row>
    <row r="56" spans="1:16" s="62" customFormat="1" hidden="1" x14ac:dyDescent="0.4">
      <c r="A56" s="56"/>
      <c r="B56" s="118" t="s">
        <v>109</v>
      </c>
      <c r="C56" s="119"/>
      <c r="D56" s="120"/>
      <c r="E56" s="121"/>
      <c r="F56" s="120"/>
      <c r="G56" s="146"/>
      <c r="H56" s="121"/>
      <c r="I56" s="120"/>
      <c r="J56" s="122"/>
      <c r="K56" s="122"/>
      <c r="L56" s="122"/>
      <c r="M56" s="123"/>
      <c r="N56" s="185"/>
    </row>
    <row r="57" spans="1:16" s="62" customFormat="1" hidden="1" x14ac:dyDescent="0.4">
      <c r="A57" s="56">
        <v>80</v>
      </c>
      <c r="B57" s="57" t="str">
        <f>[1]ไม่ยุ่ง!C150</f>
        <v>นางสาวนภารัตน์  สวัสดี</v>
      </c>
      <c r="C57" s="109" t="s">
        <v>68</v>
      </c>
      <c r="D57" s="24" t="s">
        <v>0</v>
      </c>
      <c r="E57" s="58" t="s">
        <v>108</v>
      </c>
      <c r="F57" s="124" t="str">
        <f>[1]ไม่ยุ่ง!F150</f>
        <v>-</v>
      </c>
      <c r="G57" s="12" t="str">
        <f>D57</f>
        <v xml:space="preserve"> -</v>
      </c>
      <c r="H57" s="58" t="s">
        <v>108</v>
      </c>
      <c r="I57" s="24" t="str">
        <f>F57</f>
        <v>-</v>
      </c>
      <c r="J57" s="61">
        <v>108000</v>
      </c>
      <c r="K57" s="61" t="s">
        <v>0</v>
      </c>
      <c r="L57" s="61" t="s">
        <v>0</v>
      </c>
      <c r="M57" s="111">
        <f>+J57</f>
        <v>108000</v>
      </c>
      <c r="N57" s="185"/>
    </row>
    <row r="58" spans="1:16" s="62" customFormat="1" hidden="1" x14ac:dyDescent="0.4">
      <c r="A58" s="63"/>
      <c r="B58" s="64"/>
      <c r="C58" s="112" t="str">
        <f>[1]ไม่ยุ่ง!D151</f>
        <v>(สังคมศึกษา)</v>
      </c>
      <c r="D58" s="25"/>
      <c r="E58" s="65"/>
      <c r="F58" s="25"/>
      <c r="G58" s="13"/>
      <c r="H58" s="65"/>
      <c r="I58" s="25"/>
      <c r="J58" s="25"/>
      <c r="K58" s="25"/>
      <c r="L58" s="25"/>
      <c r="M58" s="25"/>
      <c r="N58" s="185"/>
    </row>
    <row r="59" spans="1:16" s="62" customFormat="1" hidden="1" x14ac:dyDescent="0.4">
      <c r="A59" s="56">
        <v>81</v>
      </c>
      <c r="B59" s="57" t="str">
        <f>[1]ไม่ยุ่ง!C152</f>
        <v>นางสาวขวัญฤดี  เกิดเกลี้ยง</v>
      </c>
      <c r="C59" s="109" t="s">
        <v>52</v>
      </c>
      <c r="D59" s="24" t="s">
        <v>0</v>
      </c>
      <c r="E59" s="58" t="s">
        <v>108</v>
      </c>
      <c r="F59" s="124" t="str">
        <f>[1]ไม่ยุ่ง!F152</f>
        <v>-</v>
      </c>
      <c r="G59" s="12" t="str">
        <f>D59</f>
        <v xml:space="preserve"> -</v>
      </c>
      <c r="H59" s="58" t="s">
        <v>108</v>
      </c>
      <c r="I59" s="24" t="str">
        <f>F59</f>
        <v>-</v>
      </c>
      <c r="J59" s="61">
        <v>108000</v>
      </c>
      <c r="K59" s="61" t="s">
        <v>0</v>
      </c>
      <c r="L59" s="61" t="s">
        <v>0</v>
      </c>
      <c r="M59" s="111">
        <f>+J59</f>
        <v>108000</v>
      </c>
      <c r="N59" s="185"/>
    </row>
    <row r="60" spans="1:16" s="62" customFormat="1" hidden="1" x14ac:dyDescent="0.4">
      <c r="A60" s="63"/>
      <c r="B60" s="64"/>
      <c r="C60" s="112" t="str">
        <f>[1]ไม่ยุ่ง!D153</f>
        <v>การจัดการทรัพยากรมนุษย์</v>
      </c>
      <c r="D60" s="25"/>
      <c r="E60" s="65"/>
      <c r="F60" s="25"/>
      <c r="G60" s="13"/>
      <c r="H60" s="65"/>
      <c r="I60" s="25"/>
      <c r="J60" s="25"/>
      <c r="K60" s="25"/>
      <c r="L60" s="25"/>
      <c r="M60" s="25"/>
      <c r="N60" s="185"/>
    </row>
    <row r="61" spans="1:16" s="62" customFormat="1" x14ac:dyDescent="0.4">
      <c r="A61" s="56"/>
      <c r="B61" s="118" t="s">
        <v>107</v>
      </c>
      <c r="C61" s="119"/>
      <c r="D61" s="120"/>
      <c r="E61" s="121"/>
      <c r="F61" s="120"/>
      <c r="G61" s="146"/>
      <c r="H61" s="121"/>
      <c r="I61" s="120"/>
      <c r="J61" s="122"/>
      <c r="K61" s="122"/>
      <c r="L61" s="122"/>
      <c r="M61" s="123"/>
      <c r="N61" s="185"/>
      <c r="P61" s="139"/>
    </row>
    <row r="62" spans="1:16" s="62" customFormat="1" x14ac:dyDescent="0.4">
      <c r="A62" s="56">
        <v>82</v>
      </c>
      <c r="B62" s="57" t="s">
        <v>106</v>
      </c>
      <c r="C62" s="109" t="s">
        <v>68</v>
      </c>
      <c r="D62" s="125">
        <v>213086600265</v>
      </c>
      <c r="E62" s="58" t="str">
        <f>[1]ไม่ยุ่ง!E122</f>
        <v>ครู</v>
      </c>
      <c r="F62" s="124" t="str">
        <f>[1]ไม่ยุ่ง!F122</f>
        <v>ค.ศ.๑</v>
      </c>
      <c r="G62" s="147">
        <f>D62</f>
        <v>213086600265</v>
      </c>
      <c r="H62" s="58" t="str">
        <f>E62</f>
        <v>ครู</v>
      </c>
      <c r="I62" s="24" t="str">
        <f>F62</f>
        <v>ค.ศ.๑</v>
      </c>
      <c r="J62" s="61" t="s">
        <v>0</v>
      </c>
      <c r="K62" s="61" t="s">
        <v>0</v>
      </c>
      <c r="L62" s="61" t="s">
        <v>0</v>
      </c>
      <c r="M62" s="56" t="s">
        <v>105</v>
      </c>
      <c r="N62" s="185"/>
    </row>
    <row r="63" spans="1:16" s="62" customFormat="1" x14ac:dyDescent="0.4">
      <c r="A63" s="63"/>
      <c r="B63" s="64"/>
      <c r="C63" s="112" t="str">
        <f>[1]ไม่ยุ่ง!D123</f>
        <v>(การศึกษาปฐมวัย)</v>
      </c>
      <c r="D63" s="25"/>
      <c r="E63" s="65"/>
      <c r="F63" s="25"/>
      <c r="G63" s="145"/>
      <c r="H63" s="65"/>
      <c r="I63" s="25"/>
      <c r="J63" s="25"/>
      <c r="K63" s="25"/>
      <c r="L63" s="25"/>
      <c r="M63" s="63"/>
      <c r="N63" s="185"/>
    </row>
    <row r="64" spans="1:16" s="62" customFormat="1" hidden="1" x14ac:dyDescent="0.4">
      <c r="A64" s="56"/>
      <c r="B64" s="118" t="s">
        <v>104</v>
      </c>
      <c r="C64" s="119"/>
      <c r="D64" s="120"/>
      <c r="E64" s="121"/>
      <c r="F64" s="120"/>
      <c r="G64" s="146"/>
      <c r="H64" s="121"/>
      <c r="I64" s="120"/>
      <c r="J64" s="122"/>
      <c r="K64" s="122"/>
      <c r="L64" s="122"/>
      <c r="M64" s="123"/>
      <c r="N64" s="185"/>
    </row>
    <row r="65" spans="1:14" s="62" customFormat="1" hidden="1" x14ac:dyDescent="0.4">
      <c r="A65" s="56">
        <v>83</v>
      </c>
      <c r="B65" s="57" t="str">
        <f>[1]ไม่ยุ่ง!C144</f>
        <v>นางสาวชลิตา  หนูภัยยันต์</v>
      </c>
      <c r="C65" s="109" t="str">
        <f>[1]ไม่ยุ่ง!D144</f>
        <v>ม.6</v>
      </c>
      <c r="D65" s="24" t="s">
        <v>0</v>
      </c>
      <c r="E65" s="58" t="s">
        <v>103</v>
      </c>
      <c r="F65" s="124" t="str">
        <f>[1]ไม่ยุ่ง!F144</f>
        <v>-</v>
      </c>
      <c r="G65" s="12" t="str">
        <f>D65</f>
        <v xml:space="preserve"> -</v>
      </c>
      <c r="H65" s="58" t="s">
        <v>103</v>
      </c>
      <c r="I65" s="24" t="str">
        <f>F65</f>
        <v>-</v>
      </c>
      <c r="J65" s="61">
        <v>16920</v>
      </c>
      <c r="K65" s="61" t="s">
        <v>0</v>
      </c>
      <c r="L65" s="61" t="s">
        <v>0</v>
      </c>
      <c r="M65" s="111">
        <f>+J65</f>
        <v>16920</v>
      </c>
      <c r="N65" s="185"/>
    </row>
    <row r="66" spans="1:14" s="62" customFormat="1" hidden="1" x14ac:dyDescent="0.4">
      <c r="A66" s="63"/>
      <c r="B66" s="64"/>
      <c r="C66" s="112"/>
      <c r="D66" s="25"/>
      <c r="E66" s="65"/>
      <c r="F66" s="25"/>
      <c r="G66" s="13"/>
      <c r="H66" s="65"/>
      <c r="I66" s="25"/>
      <c r="J66" s="25"/>
      <c r="K66" s="25"/>
      <c r="L66" s="25"/>
      <c r="M66" s="130" t="s">
        <v>102</v>
      </c>
      <c r="N66" s="185"/>
    </row>
    <row r="67" spans="1:14" s="62" customFormat="1" hidden="1" x14ac:dyDescent="0.4">
      <c r="A67" s="56">
        <v>84</v>
      </c>
      <c r="B67" s="57" t="str">
        <f>[1]ไม่ยุ่ง!C142</f>
        <v>นางณัฐพร  จันทร์ทอง</v>
      </c>
      <c r="C67" s="109" t="s">
        <v>68</v>
      </c>
      <c r="D67" s="24" t="s">
        <v>0</v>
      </c>
      <c r="E67" s="58" t="s">
        <v>103</v>
      </c>
      <c r="F67" s="124" t="str">
        <f>[1]ไม่ยุ่ง!F142</f>
        <v>-</v>
      </c>
      <c r="G67" s="12" t="str">
        <f>D67</f>
        <v xml:space="preserve"> -</v>
      </c>
      <c r="H67" s="58" t="s">
        <v>103</v>
      </c>
      <c r="I67" s="24" t="str">
        <f>F67</f>
        <v>-</v>
      </c>
      <c r="J67" s="61">
        <v>7080</v>
      </c>
      <c r="K67" s="61" t="s">
        <v>0</v>
      </c>
      <c r="L67" s="61" t="s">
        <v>0</v>
      </c>
      <c r="M67" s="111">
        <f>+J67</f>
        <v>7080</v>
      </c>
      <c r="N67" s="185"/>
    </row>
    <row r="68" spans="1:14" s="62" customFormat="1" hidden="1" x14ac:dyDescent="0.4">
      <c r="A68" s="63"/>
      <c r="B68" s="64"/>
      <c r="C68" s="112" t="str">
        <f>[1]ไม่ยุ่ง!D143</f>
        <v>(ภูมิศาสตร์)</v>
      </c>
      <c r="D68" s="25"/>
      <c r="E68" s="65"/>
      <c r="F68" s="25"/>
      <c r="G68" s="13"/>
      <c r="H68" s="65"/>
      <c r="I68" s="25"/>
      <c r="J68" s="25"/>
      <c r="K68" s="25"/>
      <c r="L68" s="25"/>
      <c r="M68" s="130" t="s">
        <v>102</v>
      </c>
      <c r="N68" s="140"/>
    </row>
    <row r="69" spans="1:14" x14ac:dyDescent="0.4">
      <c r="J69" s="141"/>
      <c r="K69" s="141"/>
      <c r="L69" s="141"/>
      <c r="N69" s="105"/>
    </row>
    <row r="70" spans="1:14" x14ac:dyDescent="0.4">
      <c r="J70" s="141"/>
      <c r="K70" s="141"/>
      <c r="N70" s="105"/>
    </row>
    <row r="71" spans="1:14" x14ac:dyDescent="0.4">
      <c r="N71" s="105"/>
    </row>
    <row r="72" spans="1:14" x14ac:dyDescent="0.4">
      <c r="J72" s="141"/>
      <c r="K72" s="141"/>
      <c r="N72" s="105"/>
    </row>
    <row r="73" spans="1:14" x14ac:dyDescent="0.4">
      <c r="N73" s="105"/>
    </row>
    <row r="74" spans="1:14" x14ac:dyDescent="0.4">
      <c r="K74" s="141"/>
      <c r="N74" s="105"/>
    </row>
  </sheetData>
  <mergeCells count="18">
    <mergeCell ref="M35:M36"/>
    <mergeCell ref="N35:N67"/>
    <mergeCell ref="K3:L3"/>
    <mergeCell ref="M3:M4"/>
    <mergeCell ref="N3:N33"/>
    <mergeCell ref="J35:J36"/>
    <mergeCell ref="K35:L35"/>
    <mergeCell ref="A3:A4"/>
    <mergeCell ref="B3:B4"/>
    <mergeCell ref="C3:C4"/>
    <mergeCell ref="D3:F3"/>
    <mergeCell ref="G3:I3"/>
    <mergeCell ref="J3:J4"/>
    <mergeCell ref="A35:A36"/>
    <mergeCell ref="B35:B36"/>
    <mergeCell ref="C35:C36"/>
    <mergeCell ref="D35:F35"/>
    <mergeCell ref="G35:I35"/>
  </mergeCells>
  <pageMargins left="0.35433070866141736" right="0" top="0.35433070866141736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เลขที่ตำแหน่ง สำนักงานปลัด</vt:lpstr>
      <vt:lpstr>เลขที่ตำแหน่ง กองคลัง</vt:lpstr>
      <vt:lpstr>เลขที่ตำแหน่ง กองช่าง</vt:lpstr>
      <vt:lpstr>เลฃที่ตำแหน่ง กองการศึกษาฯ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2020-08-21T07:29:07Z</cp:lastPrinted>
  <dcterms:created xsi:type="dcterms:W3CDTF">2020-03-26T04:38:03Z</dcterms:created>
  <dcterms:modified xsi:type="dcterms:W3CDTF">2020-08-21T07:43:34Z</dcterms:modified>
</cp:coreProperties>
</file>